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AAYANSH GUPTA\Desktop\"/>
    </mc:Choice>
  </mc:AlternateContent>
  <xr:revisionPtr revIDLastSave="0" documentId="13_ncr:1_{6D70F3D4-EEF0-4488-88A9-D17C7D60EEC2}" xr6:coauthVersionLast="47" xr6:coauthVersionMax="47" xr10:uidLastSave="{00000000-0000-0000-0000-000000000000}"/>
  <bookViews>
    <workbookView xWindow="-108" yWindow="-108" windowWidth="23256" windowHeight="12456" tabRatio="858" activeTab="8" xr2:uid="{00000000-000D-0000-FFFF-FFFF00000000}"/>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28" r:id="rId8"/>
    <sheet name="NRI" sheetId="29" r:id="rId9"/>
    <sheet name="HUF" sheetId="30" r:id="rId10"/>
    <sheet name="Public" sheetId="31" r:id="rId11"/>
    <sheet name="Firms" sheetId="32" r:id="rId12"/>
    <sheet name="Distribution of Holding" sheetId="33" r:id="rId13"/>
    <sheet name="Pldgshrs" sheetId="3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13" l="1"/>
  <c r="H7" i="13"/>
  <c r="AA6" i="13"/>
  <c r="AA8" i="13" s="1"/>
  <c r="Z6" i="13"/>
  <c r="Z8" i="13" s="1"/>
  <c r="Y6" i="13"/>
  <c r="Y8" i="13" s="1"/>
  <c r="X6" i="13"/>
  <c r="X8" i="13" s="1"/>
  <c r="W6" i="13"/>
  <c r="W8" i="13" s="1"/>
  <c r="V6" i="13"/>
  <c r="V8" i="13" s="1"/>
  <c r="U6" i="13"/>
  <c r="U8" i="13" s="1"/>
  <c r="S6" i="13"/>
  <c r="Q6" i="13"/>
  <c r="P6" i="13"/>
  <c r="P8" i="13" s="1"/>
  <c r="N6" i="13"/>
  <c r="K6" i="13"/>
  <c r="K8" i="13" s="1"/>
  <c r="J6" i="13"/>
  <c r="G6" i="13"/>
  <c r="G8" i="13" s="1"/>
  <c r="F6" i="13"/>
  <c r="F8" i="13" s="1"/>
  <c r="E6" i="13"/>
  <c r="M59" i="10"/>
  <c r="I59" i="10"/>
  <c r="S59" i="10"/>
  <c r="M58" i="10"/>
  <c r="I58" i="10"/>
  <c r="S58" i="10"/>
  <c r="M57" i="10"/>
  <c r="I57" i="10"/>
  <c r="S57" i="10"/>
  <c r="M56" i="10"/>
  <c r="I56" i="10"/>
  <c r="S56" i="10"/>
  <c r="M55" i="10"/>
  <c r="I55" i="10"/>
  <c r="S55" i="10"/>
  <c r="M54" i="10"/>
  <c r="I54" i="10"/>
  <c r="S54" i="10"/>
  <c r="M53" i="10"/>
  <c r="I53" i="10"/>
  <c r="S53" i="10"/>
  <c r="M52" i="10"/>
  <c r="I52" i="10"/>
  <c r="S52" i="10"/>
  <c r="M50" i="10"/>
  <c r="I50" i="10"/>
  <c r="S50" i="10"/>
  <c r="M49" i="10"/>
  <c r="I49" i="10"/>
  <c r="S49" i="10"/>
  <c r="M48" i="10"/>
  <c r="I48" i="10"/>
  <c r="S48" i="10"/>
  <c r="M47" i="10"/>
  <c r="I47" i="10"/>
  <c r="S47" i="10"/>
  <c r="M46" i="10"/>
  <c r="I46" i="10"/>
  <c r="S46" i="10"/>
  <c r="M45" i="10"/>
  <c r="I45" i="10"/>
  <c r="S45" i="10"/>
  <c r="M44" i="10"/>
  <c r="I44" i="10"/>
  <c r="S44" i="10"/>
  <c r="M43" i="10"/>
  <c r="I43" i="10"/>
  <c r="S43" i="10"/>
  <c r="M42" i="10"/>
  <c r="I42" i="10"/>
  <c r="S42" i="10"/>
  <c r="M41" i="10"/>
  <c r="I41" i="10"/>
  <c r="S41" i="10"/>
  <c r="M40" i="10"/>
  <c r="I40" i="10"/>
  <c r="S40" i="10"/>
  <c r="M39" i="10"/>
  <c r="I39" i="10"/>
  <c r="S39" i="10"/>
  <c r="M38" i="10"/>
  <c r="I38" i="10"/>
  <c r="S38" i="10"/>
  <c r="M37" i="10"/>
  <c r="I37" i="10"/>
  <c r="S37" i="10"/>
  <c r="M36" i="10"/>
  <c r="I36" i="10"/>
  <c r="S36" i="10" s="1"/>
  <c r="M35" i="10"/>
  <c r="I35" i="10"/>
  <c r="S35" i="10"/>
  <c r="M34" i="10"/>
  <c r="I34" i="10"/>
  <c r="S34" i="10"/>
  <c r="M33" i="10"/>
  <c r="I33" i="10"/>
  <c r="S33" i="10"/>
  <c r="M31" i="10"/>
  <c r="I31" i="10"/>
  <c r="S31" i="10"/>
  <c r="M30" i="10"/>
  <c r="I30" i="10"/>
  <c r="S30" i="10"/>
  <c r="M29" i="10"/>
  <c r="I29" i="10"/>
  <c r="S29" i="10"/>
  <c r="M28" i="10"/>
  <c r="I28" i="10"/>
  <c r="S28" i="10"/>
  <c r="M26" i="10"/>
  <c r="I26" i="10"/>
  <c r="S26" i="10"/>
  <c r="M25" i="10"/>
  <c r="I25" i="10"/>
  <c r="S25" i="10"/>
  <c r="M24" i="10"/>
  <c r="I24" i="10"/>
  <c r="S24" i="10"/>
  <c r="M23" i="10"/>
  <c r="I23" i="10"/>
  <c r="S23" i="10"/>
  <c r="M22" i="10"/>
  <c r="I22" i="10"/>
  <c r="S22" i="10"/>
  <c r="M21" i="10"/>
  <c r="I21" i="10"/>
  <c r="S21" i="10"/>
  <c r="M20" i="10"/>
  <c r="I20" i="10"/>
  <c r="S20" i="10"/>
  <c r="M19" i="10"/>
  <c r="I19" i="10"/>
  <c r="S19" i="10"/>
  <c r="M17" i="10"/>
  <c r="I17" i="10"/>
  <c r="S17" i="10"/>
  <c r="M16" i="10"/>
  <c r="I16" i="10"/>
  <c r="S16" i="10"/>
  <c r="M15" i="10"/>
  <c r="I15" i="10"/>
  <c r="S15" i="10"/>
  <c r="M14" i="10"/>
  <c r="I14" i="10"/>
  <c r="S14" i="10"/>
  <c r="M13" i="10"/>
  <c r="I13" i="10"/>
  <c r="S13" i="10"/>
  <c r="M12" i="10"/>
  <c r="I12" i="10"/>
  <c r="S12" i="10"/>
  <c r="M11" i="10"/>
  <c r="I11" i="10"/>
  <c r="S11" i="10"/>
  <c r="M10" i="10"/>
  <c r="I10" i="10"/>
  <c r="S10" i="10"/>
  <c r="M9" i="10"/>
  <c r="I9" i="10"/>
  <c r="S9" i="10"/>
  <c r="M8" i="10"/>
  <c r="I8" i="10"/>
  <c r="S8" i="10"/>
  <c r="M7" i="10"/>
  <c r="I7" i="10"/>
  <c r="S7" i="10"/>
  <c r="AE60" i="10"/>
  <c r="AA60" i="10"/>
  <c r="Y60" i="10"/>
  <c r="W60" i="10"/>
  <c r="U60" i="10"/>
  <c r="R60" i="10"/>
  <c r="Q60" i="10"/>
  <c r="P60" i="10"/>
  <c r="O60" i="10"/>
  <c r="L60" i="10"/>
  <c r="K60" i="10"/>
  <c r="M60" i="10" s="1"/>
  <c r="H60" i="10"/>
  <c r="G60" i="10"/>
  <c r="F60" i="10"/>
  <c r="I60" i="10" s="1"/>
  <c r="E60" i="10"/>
  <c r="AE32" i="10"/>
  <c r="AA32" i="10"/>
  <c r="Y32" i="10"/>
  <c r="W32" i="10"/>
  <c r="U32" i="10"/>
  <c r="R32" i="10"/>
  <c r="Q32" i="10"/>
  <c r="P32" i="10"/>
  <c r="O32" i="10"/>
  <c r="L32" i="10"/>
  <c r="K32" i="10"/>
  <c r="M32" i="10" s="1"/>
  <c r="H32" i="10"/>
  <c r="G32" i="10"/>
  <c r="F32" i="10"/>
  <c r="I32" i="10" s="1"/>
  <c r="E32" i="10"/>
  <c r="AE27" i="10"/>
  <c r="AA27" i="10"/>
  <c r="Y27" i="10"/>
  <c r="W27" i="10"/>
  <c r="U27" i="10"/>
  <c r="R27" i="10"/>
  <c r="Q27" i="10"/>
  <c r="P27" i="10"/>
  <c r="O27" i="10"/>
  <c r="L27" i="10"/>
  <c r="K27" i="10"/>
  <c r="M27" i="10" s="1"/>
  <c r="H27" i="10"/>
  <c r="G27" i="10"/>
  <c r="F27" i="10"/>
  <c r="I27" i="10" s="1"/>
  <c r="E27" i="10"/>
  <c r="AE18" i="10"/>
  <c r="AE61" i="10" s="1"/>
  <c r="AA18" i="10"/>
  <c r="AA61" i="10" s="1"/>
  <c r="Y18" i="10"/>
  <c r="Y61" i="10" s="1"/>
  <c r="W18" i="10"/>
  <c r="W61" i="10" s="1"/>
  <c r="U18" i="10"/>
  <c r="U61" i="10" s="1"/>
  <c r="R18" i="10"/>
  <c r="R61" i="10" s="1"/>
  <c r="Q18" i="10"/>
  <c r="Q61" i="10" s="1"/>
  <c r="P18" i="10"/>
  <c r="P61" i="10" s="1"/>
  <c r="O18" i="10"/>
  <c r="O61" i="10" s="1"/>
  <c r="L18" i="10"/>
  <c r="L61" i="10" s="1"/>
  <c r="K18" i="10"/>
  <c r="H18" i="10"/>
  <c r="H61" i="10" s="1"/>
  <c r="G18" i="10"/>
  <c r="G61" i="10" s="1"/>
  <c r="F18" i="10"/>
  <c r="E18" i="10"/>
  <c r="E61" i="10" s="1"/>
  <c r="AC59" i="10"/>
  <c r="AC58" i="10"/>
  <c r="AC57" i="10"/>
  <c r="AC56" i="10"/>
  <c r="AC55" i="10"/>
  <c r="AC54" i="10"/>
  <c r="AC53" i="10"/>
  <c r="AC52" i="10"/>
  <c r="AC50" i="10"/>
  <c r="AC49" i="10"/>
  <c r="AC48" i="10"/>
  <c r="AC47" i="10"/>
  <c r="AC41" i="10"/>
  <c r="AC40" i="10"/>
  <c r="AC39" i="10"/>
  <c r="AC38" i="10"/>
  <c r="AC37" i="10"/>
  <c r="AC36" i="10"/>
  <c r="AC35" i="10"/>
  <c r="AC34" i="10"/>
  <c r="AC60" i="10" s="1"/>
  <c r="AC31" i="10"/>
  <c r="AC30" i="10"/>
  <c r="AC29" i="10"/>
  <c r="AC32" i="10" s="1"/>
  <c r="AC26" i="10"/>
  <c r="AC25" i="10"/>
  <c r="AC24" i="10"/>
  <c r="AC23" i="10"/>
  <c r="AC22" i="10"/>
  <c r="AC21" i="10"/>
  <c r="AC20" i="10"/>
  <c r="AC27" i="10" s="1"/>
  <c r="AC17" i="10"/>
  <c r="AC16" i="10"/>
  <c r="AC15" i="10"/>
  <c r="AC14" i="10"/>
  <c r="AC13" i="10"/>
  <c r="AC12" i="10"/>
  <c r="AC11" i="10"/>
  <c r="AC10" i="10"/>
  <c r="AC9" i="10"/>
  <c r="AC8" i="10"/>
  <c r="AC7" i="10"/>
  <c r="AC18" i="10" s="1"/>
  <c r="AC61" i="10" s="1"/>
  <c r="AD21" i="7"/>
  <c r="N21" i="7"/>
  <c r="J21" i="7"/>
  <c r="AD20" i="7"/>
  <c r="N20" i="7"/>
  <c r="J20" i="7"/>
  <c r="AD19" i="7"/>
  <c r="N19" i="7"/>
  <c r="J19" i="7"/>
  <c r="AD18" i="7"/>
  <c r="N18" i="7"/>
  <c r="J18" i="7"/>
  <c r="AD17" i="7"/>
  <c r="N17" i="7"/>
  <c r="J17" i="7"/>
  <c r="AD16" i="7"/>
  <c r="N16" i="7"/>
  <c r="J16" i="7"/>
  <c r="AD14" i="7"/>
  <c r="N14" i="7"/>
  <c r="J14" i="7"/>
  <c r="T14" i="7" s="1"/>
  <c r="AD13" i="7"/>
  <c r="N13" i="7"/>
  <c r="J13" i="7"/>
  <c r="AD11" i="7"/>
  <c r="N11" i="7"/>
  <c r="J11" i="7"/>
  <c r="AD10" i="7"/>
  <c r="N10" i="7"/>
  <c r="J10" i="7"/>
  <c r="AD9" i="7"/>
  <c r="N9" i="7"/>
  <c r="J9" i="7"/>
  <c r="AD8" i="7"/>
  <c r="N8" i="7"/>
  <c r="J8" i="7"/>
  <c r="AF22" i="7"/>
  <c r="AE22" i="7"/>
  <c r="AC22" i="7"/>
  <c r="AB22" i="7"/>
  <c r="AA22" i="7"/>
  <c r="Z22" i="7"/>
  <c r="Y23" i="7"/>
  <c r="X22" i="7"/>
  <c r="AD22" i="7" s="1"/>
  <c r="W23" i="7"/>
  <c r="V22" i="7"/>
  <c r="S22" i="7"/>
  <c r="R22" i="7"/>
  <c r="Q22" i="7"/>
  <c r="P22" i="7"/>
  <c r="M22" i="7"/>
  <c r="L22" i="7"/>
  <c r="N22" i="7" s="1"/>
  <c r="I22" i="7"/>
  <c r="H22" i="7"/>
  <c r="G22" i="7"/>
  <c r="J22" i="7" s="1"/>
  <c r="AE23" i="7"/>
  <c r="AC23" i="7"/>
  <c r="AB23" i="7"/>
  <c r="AF12" i="7"/>
  <c r="AA12" i="7"/>
  <c r="Z12" i="7"/>
  <c r="X12" i="7"/>
  <c r="AD12" i="7" s="1"/>
  <c r="V12" i="7"/>
  <c r="S12" i="7"/>
  <c r="R12" i="7"/>
  <c r="Q12" i="7"/>
  <c r="P12" i="7"/>
  <c r="M12" i="7"/>
  <c r="L12" i="7"/>
  <c r="N12" i="7" s="1"/>
  <c r="I12" i="7"/>
  <c r="H12" i="7"/>
  <c r="G12" i="7"/>
  <c r="J12" i="7" s="1"/>
  <c r="AF7" i="7"/>
  <c r="AF15" i="7" s="1"/>
  <c r="AF23" i="7" s="1"/>
  <c r="AA7" i="7"/>
  <c r="AA15" i="7" s="1"/>
  <c r="AA23" i="7" s="1"/>
  <c r="Z7" i="7"/>
  <c r="Z15" i="7" s="1"/>
  <c r="Z23" i="7" s="1"/>
  <c r="X7" i="7"/>
  <c r="V7" i="7"/>
  <c r="V15" i="7" s="1"/>
  <c r="V23" i="7" s="1"/>
  <c r="S7" i="7"/>
  <c r="S15" i="7" s="1"/>
  <c r="S23" i="7" s="1"/>
  <c r="R7" i="7"/>
  <c r="R15" i="7" s="1"/>
  <c r="R23" i="7" s="1"/>
  <c r="Q7" i="7"/>
  <c r="Q15" i="7" s="1"/>
  <c r="Q23" i="7" s="1"/>
  <c r="P7" i="7"/>
  <c r="P15" i="7" s="1"/>
  <c r="P23" i="7" s="1"/>
  <c r="M7" i="7"/>
  <c r="M15" i="7" s="1"/>
  <c r="M23" i="7" s="1"/>
  <c r="L7" i="7"/>
  <c r="I7" i="7"/>
  <c r="I15" i="7" s="1"/>
  <c r="I23" i="7" s="1"/>
  <c r="H7" i="7"/>
  <c r="H15" i="7" s="1"/>
  <c r="H23" i="7" s="1"/>
  <c r="G7" i="7"/>
  <c r="G10" i="5"/>
  <c r="G9" i="5"/>
  <c r="G8" i="5"/>
  <c r="G7" i="5"/>
  <c r="V7" i="5" s="1"/>
  <c r="V11" i="5" s="1"/>
  <c r="G6" i="5"/>
  <c r="AC11" i="5"/>
  <c r="AB11" i="5"/>
  <c r="Z11" i="5"/>
  <c r="Y11" i="5"/>
  <c r="X11" i="5"/>
  <c r="W11" i="5"/>
  <c r="U11" i="5"/>
  <c r="T11" i="5"/>
  <c r="S11" i="5"/>
  <c r="P11" i="5"/>
  <c r="O11" i="5"/>
  <c r="N11" i="5"/>
  <c r="M11" i="5"/>
  <c r="J11" i="5"/>
  <c r="I11" i="5"/>
  <c r="F11" i="5"/>
  <c r="E11" i="5"/>
  <c r="D11" i="5"/>
  <c r="C11" i="5"/>
  <c r="Q10" i="5"/>
  <c r="K10" i="5"/>
  <c r="K9" i="5"/>
  <c r="Q7" i="5"/>
  <c r="K7" i="5"/>
  <c r="AA6" i="5"/>
  <c r="AA11" i="5" s="1"/>
  <c r="Q6" i="5"/>
  <c r="K6" i="5"/>
  <c r="S8" i="13" l="1"/>
  <c r="Q8" i="13"/>
  <c r="N8" i="13"/>
  <c r="O7" i="13" s="1"/>
  <c r="L6" i="13"/>
  <c r="J8" i="13"/>
  <c r="H6" i="13"/>
  <c r="O6" i="13" s="1"/>
  <c r="O8" i="13" s="1"/>
  <c r="E8" i="13"/>
  <c r="S60" i="10"/>
  <c r="S32" i="10"/>
  <c r="S27" i="10"/>
  <c r="M18" i="10"/>
  <c r="K61" i="10"/>
  <c r="I18" i="10"/>
  <c r="F61" i="10"/>
  <c r="T21" i="7"/>
  <c r="T20" i="7"/>
  <c r="T19" i="7"/>
  <c r="T18" i="7"/>
  <c r="T17" i="7"/>
  <c r="T16" i="7"/>
  <c r="T13" i="7"/>
  <c r="T11" i="7"/>
  <c r="T10" i="7"/>
  <c r="T9" i="7"/>
  <c r="T8" i="7"/>
  <c r="T22" i="7"/>
  <c r="T12" i="7"/>
  <c r="X15" i="7"/>
  <c r="AD7" i="7"/>
  <c r="N7" i="7"/>
  <c r="L15" i="7"/>
  <c r="J7" i="7"/>
  <c r="G15" i="7"/>
  <c r="K11" i="5"/>
  <c r="L6" i="5" s="1"/>
  <c r="G11" i="5"/>
  <c r="Q11" i="5"/>
  <c r="R10" i="5"/>
  <c r="R7" i="5"/>
  <c r="H6" i="5"/>
  <c r="R6" i="5"/>
  <c r="H7" i="5"/>
  <c r="L8" i="13" l="1"/>
  <c r="M6" i="13"/>
  <c r="I6" i="13"/>
  <c r="I8" i="13" s="1"/>
  <c r="H8" i="13"/>
  <c r="M61" i="10"/>
  <c r="N18" i="10"/>
  <c r="I61" i="10"/>
  <c r="S18" i="10"/>
  <c r="J18" i="10"/>
  <c r="J61" i="10" s="1"/>
  <c r="X23" i="7"/>
  <c r="AD15" i="7"/>
  <c r="AD23" i="7" s="1"/>
  <c r="L23" i="7"/>
  <c r="N15" i="7"/>
  <c r="K7" i="7"/>
  <c r="T7" i="7"/>
  <c r="U7" i="7" s="1"/>
  <c r="G23" i="7"/>
  <c r="J15" i="7"/>
  <c r="N8" i="10"/>
  <c r="N9" i="10"/>
  <c r="N38" i="10"/>
  <c r="N40" i="10"/>
  <c r="N41" i="10"/>
  <c r="N42" i="10"/>
  <c r="N49" i="10"/>
  <c r="N50" i="10"/>
  <c r="N53" i="10"/>
  <c r="N58" i="10"/>
  <c r="N59" i="10"/>
  <c r="L7" i="5"/>
  <c r="L9" i="5"/>
  <c r="L10" i="5"/>
  <c r="O12" i="7"/>
  <c r="O22" i="7"/>
  <c r="O8" i="7"/>
  <c r="O9" i="7"/>
  <c r="O10" i="7"/>
  <c r="O11" i="7"/>
  <c r="O13" i="7"/>
  <c r="O14" i="7"/>
  <c r="O17" i="7"/>
  <c r="O18" i="7"/>
  <c r="O19" i="7"/>
  <c r="O20" i="7"/>
  <c r="O21" i="7"/>
  <c r="N27" i="10"/>
  <c r="N32" i="10"/>
  <c r="N60" i="10"/>
  <c r="N36" i="10"/>
  <c r="N7" i="10"/>
  <c r="N10" i="10"/>
  <c r="N37" i="10"/>
  <c r="N39" i="10"/>
  <c r="N43" i="10"/>
  <c r="N44" i="10"/>
  <c r="N45" i="10"/>
  <c r="N46" i="10"/>
  <c r="N47" i="10"/>
  <c r="N48" i="10"/>
  <c r="N52" i="10"/>
  <c r="N54" i="10"/>
  <c r="N55" i="10"/>
  <c r="N56" i="10"/>
  <c r="N57" i="10"/>
  <c r="M7" i="13"/>
  <c r="O16" i="7"/>
  <c r="N11" i="10"/>
  <c r="N12" i="10"/>
  <c r="N13" i="10"/>
  <c r="N14" i="10"/>
  <c r="N15" i="10"/>
  <c r="N16" i="10"/>
  <c r="N17" i="10"/>
  <c r="N19" i="10"/>
  <c r="N20" i="10"/>
  <c r="N21" i="10"/>
  <c r="N22" i="10"/>
  <c r="N23" i="10"/>
  <c r="N24" i="10"/>
  <c r="N25" i="10"/>
  <c r="N26" i="10"/>
  <c r="N28" i="10"/>
  <c r="N29" i="10"/>
  <c r="N30" i="10"/>
  <c r="N31" i="10"/>
  <c r="N33" i="10"/>
  <c r="N34" i="10"/>
  <c r="N35" i="10"/>
  <c r="T60" i="10"/>
  <c r="T32" i="10"/>
  <c r="T27" i="10"/>
  <c r="U21" i="7"/>
  <c r="U20" i="7"/>
  <c r="U19" i="7"/>
  <c r="U18" i="7"/>
  <c r="U17" i="7"/>
  <c r="U16" i="7"/>
  <c r="U13" i="7"/>
  <c r="U11" i="7"/>
  <c r="U10" i="7"/>
  <c r="U9" i="7"/>
  <c r="U8" i="7"/>
  <c r="U22" i="7"/>
  <c r="U12" i="7"/>
  <c r="O7" i="7"/>
  <c r="H10" i="5"/>
  <c r="I7" i="13"/>
  <c r="T6" i="13"/>
  <c r="R6" i="13"/>
  <c r="J60" i="10"/>
  <c r="J32" i="10"/>
  <c r="J27" i="10"/>
  <c r="K21" i="7"/>
  <c r="K20" i="7"/>
  <c r="K19" i="7"/>
  <c r="K18" i="7"/>
  <c r="K17" i="7"/>
  <c r="K16" i="7"/>
  <c r="K13" i="7"/>
  <c r="K11" i="7"/>
  <c r="K9" i="7"/>
  <c r="K8" i="7"/>
  <c r="K10" i="7"/>
  <c r="K22" i="7"/>
  <c r="K12" i="7"/>
  <c r="R7" i="13"/>
  <c r="T7" i="13"/>
  <c r="J59" i="10"/>
  <c r="J58" i="10"/>
  <c r="J57" i="10"/>
  <c r="J56" i="10"/>
  <c r="J55" i="10"/>
  <c r="J54" i="10"/>
  <c r="J53" i="10"/>
  <c r="J52" i="10"/>
  <c r="J50" i="10"/>
  <c r="J49" i="10"/>
  <c r="J48" i="10"/>
  <c r="J47" i="10"/>
  <c r="J46" i="10"/>
  <c r="J45" i="10"/>
  <c r="J44" i="10"/>
  <c r="J43" i="10"/>
  <c r="J42" i="10"/>
  <c r="J41" i="10"/>
  <c r="J40" i="10"/>
  <c r="J39" i="10"/>
  <c r="J38" i="10"/>
  <c r="J37" i="10"/>
  <c r="J36" i="10"/>
  <c r="J10" i="10"/>
  <c r="J9" i="10"/>
  <c r="J8" i="10"/>
  <c r="J7" i="10"/>
  <c r="J35" i="10"/>
  <c r="J34" i="10"/>
  <c r="J33" i="10"/>
  <c r="J31" i="10"/>
  <c r="J30" i="10"/>
  <c r="J29" i="10"/>
  <c r="J28" i="10"/>
  <c r="J26" i="10"/>
  <c r="J25" i="10"/>
  <c r="J24" i="10"/>
  <c r="J23" i="10"/>
  <c r="J22" i="10"/>
  <c r="J21" i="10"/>
  <c r="J20" i="10"/>
  <c r="J19" i="10"/>
  <c r="J17" i="10"/>
  <c r="J16" i="10"/>
  <c r="J15" i="10"/>
  <c r="J14" i="10"/>
  <c r="J13" i="10"/>
  <c r="J12" i="10"/>
  <c r="J11" i="10"/>
  <c r="K14" i="7"/>
  <c r="T59" i="10"/>
  <c r="T58" i="10"/>
  <c r="T57" i="10"/>
  <c r="T56" i="10"/>
  <c r="T55" i="10"/>
  <c r="T54" i="10"/>
  <c r="T53" i="10"/>
  <c r="T52" i="10"/>
  <c r="T50" i="10"/>
  <c r="T49" i="10"/>
  <c r="T48" i="10"/>
  <c r="T47" i="10"/>
  <c r="T46" i="10"/>
  <c r="T45" i="10"/>
  <c r="T44" i="10"/>
  <c r="T43" i="10"/>
  <c r="T42" i="10"/>
  <c r="T41" i="10"/>
  <c r="T40" i="10"/>
  <c r="T39" i="10"/>
  <c r="T38" i="10"/>
  <c r="T37" i="10"/>
  <c r="T36" i="10"/>
  <c r="T35" i="10"/>
  <c r="T34" i="10"/>
  <c r="T33" i="10"/>
  <c r="T31" i="10"/>
  <c r="T30" i="10"/>
  <c r="T29" i="10"/>
  <c r="T28" i="10"/>
  <c r="T26" i="10"/>
  <c r="T25" i="10"/>
  <c r="T24" i="10"/>
  <c r="T23" i="10"/>
  <c r="T22" i="10"/>
  <c r="T21" i="10"/>
  <c r="T20" i="10"/>
  <c r="T19" i="10"/>
  <c r="T17" i="10"/>
  <c r="T16" i="10"/>
  <c r="T15" i="10"/>
  <c r="T14" i="10"/>
  <c r="T13" i="10"/>
  <c r="T12" i="10"/>
  <c r="T11" i="10"/>
  <c r="T10" i="10"/>
  <c r="T9" i="10"/>
  <c r="T8" i="10"/>
  <c r="T7" i="10"/>
  <c r="U14" i="7"/>
  <c r="H11" i="5"/>
  <c r="R11" i="5"/>
  <c r="T18" i="10" l="1"/>
  <c r="T61" i="10" s="1"/>
  <c r="S61" i="10"/>
  <c r="N23" i="7"/>
  <c r="O15" i="7"/>
  <c r="O23" i="7" s="1"/>
  <c r="J23" i="7"/>
  <c r="K15" i="7"/>
  <c r="K23" i="7" s="1"/>
  <c r="T15" i="7"/>
  <c r="T8" i="13"/>
  <c r="R8" i="13"/>
  <c r="M8" i="13"/>
  <c r="N61" i="10"/>
  <c r="L11" i="5"/>
  <c r="U15" i="7" l="1"/>
  <c r="U23" i="7" s="1"/>
  <c r="T23" i="7"/>
</calcChain>
</file>

<file path=xl/sharedStrings.xml><?xml version="1.0" encoding="utf-8"?>
<sst xmlns="http://schemas.openxmlformats.org/spreadsheetml/2006/main" count="1355" uniqueCount="740">
  <si>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</si>
  <si>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</si>
  <si>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</si>
  <si>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</si>
  <si>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</si>
  <si>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</si>
  <si>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</si>
  <si>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</si>
  <si>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</si>
  <si>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</si>
  <si>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</si>
  <si>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</si>
  <si>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</si>
  <si>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Whether the Listed Entity has issued any partly paid up shares?</t>
  </si>
  <si>
    <t>Whether the Listed Entity has any shares against which depository receipts are issued?</t>
  </si>
  <si>
    <t>Whether the Listed Entity has any shares in locked-in?</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</si>
  <si>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</si>
  <si>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</si>
  <si>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</si>
  <si>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</si>
  <si>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</si>
  <si>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</si>
  <si>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</si>
  <si>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</si>
  <si>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</si>
  <si>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</si>
  <si>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</si>
  <si>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</si>
  <si>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</si>
  <si>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</si>
  <si>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</si>
  <si>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</si>
  <si>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</si>
  <si>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</si>
  <si>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</si>
  <si>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</si>
  <si>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</si>
  <si>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</si>
  <si>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</si>
  <si>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</si>
  <si>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</si>
  <si>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</si>
  <si>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</si>
  <si>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</si>
  <si>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</si>
  <si>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</si>
  <si>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</si>
  <si>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(XII)</t>
  </si>
  <si>
    <t>(XIII)</t>
  </si>
  <si>
    <t>(XIV)</t>
  </si>
  <si>
    <t>Number of equity shares held in dematerialized form</t>
  </si>
  <si>
    <t>Number of Shares pledged or otherwise encumbered</t>
  </si>
  <si>
    <t>Number of Locked in shares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</si>
  <si>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</si>
  <si>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</si>
  <si>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</si>
  <si>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</si>
  <si>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</si>
  <si>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</si>
  <si>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</si>
  <si>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</si>
  <si>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</si>
  <si>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</si>
  <si>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</si>
  <si>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</si>
  <si>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</si>
  <si>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</si>
  <si>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</si>
  <si>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</si>
  <si>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</si>
  <si>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</si>
  <si>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</si>
  <si>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</si>
  <si>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</si>
  <si>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</si>
  <si>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</si>
  <si>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</si>
  <si>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</si>
  <si>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</si>
  <si>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</si>
  <si>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</si>
  <si>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</si>
  <si>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</si>
  <si>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</si>
  <si>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</si>
  <si>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</si>
  <si>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</si>
  <si>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</si>
  <si>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</si>
  <si>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</si>
  <si>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</si>
  <si>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</si>
  <si>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</si>
  <si>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</si>
  <si>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</si>
  <si>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</si>
  <si>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</si>
  <si>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</si>
  <si>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</si>
  <si>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</si>
  <si>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</si>
  <si>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</si>
  <si>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</si>
  <si>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</si>
  <si>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</si>
  <si>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</si>
  <si>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</si>
  <si>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</si>
  <si>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</si>
  <si>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</si>
  <si>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</si>
  <si>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</si>
  <si>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</si>
  <si>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</si>
  <si>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</si>
  <si>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</si>
  <si>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</si>
  <si>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</si>
  <si>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</si>
  <si>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</si>
  <si>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</si>
  <si>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</si>
  <si>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</si>
  <si>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</si>
  <si>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</si>
  <si>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</si>
  <si>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</si>
  <si>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</si>
  <si>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</si>
  <si>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</si>
  <si>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</si>
  <si>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</si>
  <si>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</si>
  <si>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</si>
  <si>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No. of Shares Underlying Outstanding convertible securities (including Warrants ESOP etc)</t>
  </si>
  <si>
    <t>Total No of shareson fully diluted basis (including warrants ESOP, convertible securities etc.</t>
  </si>
  <si>
    <t>(XI)=(VII)+(X)</t>
  </si>
  <si>
    <t>(XII)= (VII)+(X)</t>
  </si>
  <si>
    <t>(XV)</t>
  </si>
  <si>
    <t>Non-Disposal Undertaking</t>
  </si>
  <si>
    <t>Other encumbrances, if any</t>
  </si>
  <si>
    <t>(XVI)</t>
  </si>
  <si>
    <t>Total Number of shares encumbered</t>
  </si>
  <si>
    <t>(XVII)=(XIV+XV+XVI)</t>
  </si>
  <si>
    <t>(XVIII)</t>
  </si>
  <si>
    <t>(VII)</t>
  </si>
  <si>
    <t>(VIII)=(V)+(VI)+(VII)</t>
  </si>
  <si>
    <t>(XI)</t>
  </si>
  <si>
    <t>No. of Shares Underlying Outstanding convertible securities (including Warrants, ESOP etc)</t>
  </si>
  <si>
    <t>(XII)= (VIII)+(XI)</t>
  </si>
  <si>
    <t>Total No of shares on fully diluted basis (including warrants,ESOP, convertible securities etc)</t>
  </si>
  <si>
    <t>(XIII)= (VIII)+(XI)</t>
  </si>
  <si>
    <t>Total Shareholding , as a % assuming full conversion of convertible securities (as a percentage of diluted share capital)
as a
% of A+B+C2</t>
  </si>
  <si>
    <t>Non Disposal Undertakin</t>
  </si>
  <si>
    <t>(XVII)</t>
  </si>
  <si>
    <t>Other encumbrances if any</t>
  </si>
  <si>
    <t>(XIX)</t>
  </si>
  <si>
    <t>Total No of shares on fully diluted basis (including warrants, ESOP convertible securities etc.</t>
  </si>
  <si>
    <t>Total Number of Shares encumbered</t>
  </si>
  <si>
    <t>(XVII)=(XIV)+(XV)+(XVI)</t>
  </si>
  <si>
    <t>Sub-categorization of shares 
(XIX)</t>
  </si>
  <si>
    <t>No. of Shares Underlying Outstanding convertible securities (including Warrants, ESOP etc.)</t>
  </si>
  <si>
    <t>Total no. of shares on fully diluted basis (including warrants, ESOP Convertible Securities etc.)</t>
  </si>
  <si>
    <t>Non Disposal Undertaking</t>
  </si>
  <si>
    <t>$ PAN / Passport number not to be disclosed on the website of the Stock Exchange</t>
  </si>
  <si>
    <t xml:space="preserve">No. Of Shares Underlying Outstanding convertible securities
</t>
  </si>
  <si>
    <t xml:space="preserve">No. of Shares Underlying Outstanding Warrants 
</t>
  </si>
  <si>
    <t>No. Of Outstanding ESOP Granted</t>
  </si>
  <si>
    <t>Reg.31(1)( b)</t>
  </si>
  <si>
    <t>Yes/No</t>
  </si>
  <si>
    <t>Public Shareholder</t>
  </si>
  <si>
    <t>Non Promoter -Non Public</t>
  </si>
  <si>
    <t>Whether the Listed Entity has issued any Convertible Securities ?</t>
  </si>
  <si>
    <t>Whether the Listed Entity has issued any Warrants ?</t>
  </si>
  <si>
    <t>Whether Listed Etity has granted ESOPs,which are outstanding?</t>
  </si>
  <si>
    <t>Whether any shares held by promoters are encumbered under "Pledged" ?</t>
  </si>
  <si>
    <t>Whether any Shares held by promoters are encumbered under "Non-Disposal Undertaking" ?</t>
  </si>
  <si>
    <t>Whether any shares held by promoters are encumbered, other than by way of Pledge or NDU, if Any ?</t>
  </si>
  <si>
    <t>Whether company has equity shares with differential voting rights ?</t>
  </si>
  <si>
    <t>Whether the listed entity has any significant beneficial owner ?</t>
  </si>
  <si>
    <t xml:space="preserve">KRISHNA VENTURES LIMITED                                    </t>
  </si>
  <si>
    <t>30/09/2026</t>
  </si>
  <si>
    <t>Indian</t>
  </si>
  <si>
    <t>(a)</t>
  </si>
  <si>
    <t>Individual/Hindu Undivided Family</t>
  </si>
  <si>
    <t>NEERAJ GUPTA</t>
  </si>
  <si>
    <t xml:space="preserve">AFOPG5298R                    </t>
  </si>
  <si>
    <t>GAURAV JINDAL</t>
  </si>
  <si>
    <t>(b)</t>
  </si>
  <si>
    <t>Central Government/State Government(s)</t>
  </si>
  <si>
    <t>(c)</t>
  </si>
  <si>
    <t>Financial Institutions/Banks</t>
  </si>
  <si>
    <t>(d)</t>
  </si>
  <si>
    <t>Any Other (Specify)</t>
  </si>
  <si>
    <t>FRESHPLATE AGRO FOODS PRIVATE LIMITED</t>
  </si>
  <si>
    <t xml:space="preserve">AADCF3614M                    </t>
  </si>
  <si>
    <t>ASHVA ENERGY PRIVATE LIMITED</t>
  </si>
  <si>
    <t xml:space="preserve">AANCA5227F                    </t>
  </si>
  <si>
    <t>Sub Total (A)(1)</t>
  </si>
  <si>
    <t>Foreign</t>
  </si>
  <si>
    <t>Individual/Non Resident Individual/Foreign Individual</t>
  </si>
  <si>
    <t>Government</t>
  </si>
  <si>
    <t>Institutions</t>
  </si>
  <si>
    <t>Foreign Portfolio Investor</t>
  </si>
  <si>
    <t>(e)</t>
  </si>
  <si>
    <t>Sub Total (A)(2)</t>
  </si>
  <si>
    <t>Total Shareholding of Promoter and Promoter Group (A)= (A)(1)+(A)(2)</t>
  </si>
  <si>
    <t>Promotor</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</si>
  <si>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</si>
  <si>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</si>
  <si>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</si>
  <si>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</si>
  <si>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</si>
  <si>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</si>
  <si>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</si>
  <si>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</si>
  <si>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</si>
  <si>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</si>
  <si>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</si>
  <si>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</si>
  <si>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</si>
  <si>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</si>
  <si>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</si>
  <si>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</si>
  <si>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</si>
  <si>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</si>
  <si>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</si>
  <si>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</si>
  <si>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</si>
  <si>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</si>
  <si>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</si>
  <si>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</si>
  <si>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</si>
  <si>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</si>
  <si>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</si>
  <si>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</si>
  <si>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</si>
  <si>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</si>
  <si>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</si>
  <si>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</si>
  <si>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</si>
  <si>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</si>
  <si>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</si>
  <si>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</si>
  <si>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</si>
  <si>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</si>
  <si>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</si>
  <si>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</si>
  <si>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</si>
  <si>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</si>
  <si>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</si>
  <si>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RINKESH RAJENDRA SHAH</t>
  </si>
  <si>
    <t xml:space="preserve">BCHPS7621F                    </t>
  </si>
  <si>
    <t>MOHD JAFAR</t>
  </si>
  <si>
    <t xml:space="preserve">AIWPJ3072D                    </t>
  </si>
  <si>
    <t>ABHISHEK GUPTA</t>
  </si>
  <si>
    <t xml:space="preserve">AOXPG9421J                    </t>
  </si>
  <si>
    <t>RATANLAL MURLIDHAR DALMIA</t>
  </si>
  <si>
    <t xml:space="preserve">AACPD8641G                    </t>
  </si>
  <si>
    <t>HIMMAT VINODCHANDRA BHATT</t>
  </si>
  <si>
    <t xml:space="preserve">AGAPB6742Q                    </t>
  </si>
  <si>
    <t>Non Resident Indians (NRIs)</t>
  </si>
  <si>
    <t>Foreign Nationals</t>
  </si>
  <si>
    <t xml:space="preserve"> Foreign Companies</t>
  </si>
  <si>
    <t>(l)</t>
  </si>
  <si>
    <t>Bodies Corporate</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</si>
  <si>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</si>
  <si>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</si>
  <si>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</si>
  <si>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</si>
  <si>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</si>
  <si>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</si>
  <si>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</si>
  <si>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</si>
  <si>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</si>
  <si>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</si>
  <si>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</si>
  <si>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</si>
  <si>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</si>
  <si>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</si>
  <si>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</si>
  <si>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</si>
  <si>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</si>
  <si>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</si>
  <si>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</si>
  <si>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</si>
  <si>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</si>
  <si>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</si>
  <si>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</si>
  <si>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</si>
  <si>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</si>
  <si>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</si>
  <si>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</si>
  <si>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</si>
  <si>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</si>
  <si>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</si>
  <si>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</si>
  <si>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</si>
  <si>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</si>
  <si>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</si>
  <si>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</si>
  <si>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AACCO0265G                    </t>
  </si>
  <si>
    <t>RAASTA CONSULTING</t>
  </si>
  <si>
    <t xml:space="preserve">B4L  </t>
  </si>
  <si>
    <t>LTD - BODIES CORPORATE-DOMESTIC</t>
  </si>
  <si>
    <t xml:space="preserve">AAIFV4876H                    </t>
  </si>
  <si>
    <t>VOLATILITY CONCEPTS ADVISOR AND INVESTOR LLP</t>
  </si>
  <si>
    <t>LTD - BODIES CORPORATE -LIMITED LIABLITY PARTNERSHIP</t>
  </si>
  <si>
    <t xml:space="preserve">AAECS6219A                    </t>
  </si>
  <si>
    <t>SHUBH VINAYAK TRADING &amp; INVESTMENTS PRIVATE LIMITED</t>
  </si>
  <si>
    <t xml:space="preserve">AAMFB5306N                    </t>
  </si>
  <si>
    <t>BLACKGOLD MEDIA ENTERTAINMENT LLP</t>
  </si>
  <si>
    <t xml:space="preserve">AAEFL9743P                    </t>
  </si>
  <si>
    <t>LIVINGROOM FURNITURES LLP</t>
  </si>
  <si>
    <t xml:space="preserve">AAACN8070G                    </t>
  </si>
  <si>
    <t>NNM SECURITIES</t>
  </si>
  <si>
    <t>LTD - BODIES CORPORATE -CM/TM PROPRIETORY  ACCOUNT</t>
  </si>
  <si>
    <t xml:space="preserve">AABCZ1608B                    </t>
  </si>
  <si>
    <t>ZENITH PORTFOLIO PRIVATE LIMITED</t>
  </si>
  <si>
    <t xml:space="preserve">AAACQ0053A                    </t>
  </si>
  <si>
    <t>QUANTUM GLOBAL SECURITIES LTD</t>
  </si>
  <si>
    <t>LTD - BODIES CORPORATE - CM/TM  COLLATORAL ACCOUNT</t>
  </si>
  <si>
    <t>Not Available</t>
  </si>
  <si>
    <t>FRESHLIME MEDIA PRODUCTION LLP</t>
  </si>
  <si>
    <t>LTD - BODIES CORPORATE DOMESTIC</t>
  </si>
  <si>
    <t xml:space="preserve">ABMFM7623E                    </t>
  </si>
  <si>
    <t>MAXIMO PICTURES LLP</t>
  </si>
  <si>
    <t xml:space="preserve">AAJCA3398R                    </t>
  </si>
  <si>
    <t>APEX TREND GAZERS PRIVATE LIMITED</t>
  </si>
  <si>
    <t xml:space="preserve">AADCJ0092M                    </t>
  </si>
  <si>
    <t>JITNEY INVESTMENTS PRIVATE LTD</t>
  </si>
  <si>
    <t xml:space="preserve">ACGFS8886A                    </t>
  </si>
  <si>
    <t>SURMANI CONTENT DEVELOPERS LLP</t>
  </si>
  <si>
    <t xml:space="preserve">AAHCS8033K                    </t>
  </si>
  <si>
    <t>SUREFIN FINANCIAL CONSULTANTS PVT. LTD.</t>
  </si>
  <si>
    <t xml:space="preserve">AADCR5197F                    </t>
  </si>
  <si>
    <t>RANGOLI TECHTRADERS PRIVATE LIMITED</t>
  </si>
  <si>
    <t>Non Resident Indian</t>
  </si>
  <si>
    <t xml:space="preserve">BHIPS4126B                    </t>
  </si>
  <si>
    <t>CHRISTOPHER JOSEPH SALDANA</t>
  </si>
  <si>
    <t xml:space="preserve">B4I  </t>
  </si>
  <si>
    <t>NRI - NRI REPARTIABLE</t>
  </si>
  <si>
    <t xml:space="preserve">AKTPD2061K                    </t>
  </si>
  <si>
    <t>VISHAL LAXMICHAND DEDHIA</t>
  </si>
  <si>
    <t xml:space="preserve">BWDPS4145Q                    </t>
  </si>
  <si>
    <t>ANKIT ANIL SHUKLA</t>
  </si>
  <si>
    <t xml:space="preserve">ABLPI2284E                    </t>
  </si>
  <si>
    <t>HARI NADHA REDDY IRAGAM REDDY</t>
  </si>
  <si>
    <t xml:space="preserve">BEMPP6862E                    </t>
  </si>
  <si>
    <t>GHANSHYAM SHALIK PATIL</t>
  </si>
  <si>
    <t>NRN - NRI NON-REPAT NEGATIVE NOMINATION</t>
  </si>
  <si>
    <t xml:space="preserve">APBPJ9741D                    </t>
  </si>
  <si>
    <t>FINOJ JOSEPH</t>
  </si>
  <si>
    <t>NRN - NRI NON REPARTIABLE</t>
  </si>
  <si>
    <t xml:space="preserve">EAJPP0614J                    </t>
  </si>
  <si>
    <t>KUSHAL VRAJLAL PARMAR</t>
  </si>
  <si>
    <t xml:space="preserve">AAYPL9527H                    </t>
  </si>
  <si>
    <t>ANKUR PRAKASH LALAJI</t>
  </si>
  <si>
    <t xml:space="preserve">ALIPD8431H                    </t>
  </si>
  <si>
    <t>MELWYN RAYMOND DSOUZA</t>
  </si>
  <si>
    <t xml:space="preserve">AEFPG0914G                    </t>
  </si>
  <si>
    <t>ALOY KUMAR GHOSAL</t>
  </si>
  <si>
    <t xml:space="preserve">BZZPS9237G                    </t>
  </si>
  <si>
    <t>MANOJ KUMAR SINGH</t>
  </si>
  <si>
    <t xml:space="preserve">ACJPD6237D                    </t>
  </si>
  <si>
    <t>CHAITAN DEV DAS</t>
  </si>
  <si>
    <t xml:space="preserve">ALGPM2283E                    </t>
  </si>
  <si>
    <t>HEERA MECHERY KAMBIL</t>
  </si>
  <si>
    <t xml:space="preserve">BSZPK3543C                    </t>
  </si>
  <si>
    <t>SUDHEER KAITHAKKAT KRISHNANKUTTY</t>
  </si>
  <si>
    <t xml:space="preserve">BAZPS7496E                    </t>
  </si>
  <si>
    <t>SARTHAK  SHAH</t>
  </si>
  <si>
    <t xml:space="preserve">BIYPS2504N                    </t>
  </si>
  <si>
    <t>SARFARZ SAYED</t>
  </si>
  <si>
    <t xml:space="preserve">DUSPK4987D                    </t>
  </si>
  <si>
    <t>MUNGATH ARUN KUMAR</t>
  </si>
  <si>
    <t xml:space="preserve">AIWPA3241M                    </t>
  </si>
  <si>
    <t>MALOO ABHISHEK</t>
  </si>
  <si>
    <t xml:space="preserve">BCWPJ8220N                    </t>
  </si>
  <si>
    <t>BIBIN BABU JOHN</t>
  </si>
  <si>
    <t xml:space="preserve">AHZPV4293L                    </t>
  </si>
  <si>
    <t>VINOD KUMAR THAROL</t>
  </si>
  <si>
    <t xml:space="preserve">AONPP3852N                    </t>
  </si>
  <si>
    <t>SAJEEVAN ITTAMAN PATTAT</t>
  </si>
  <si>
    <t xml:space="preserve">ASLPA1773F                    </t>
  </si>
  <si>
    <t>RANGANATHAN  ALAVANTHAR</t>
  </si>
  <si>
    <t xml:space="preserve">EYYPP5313M                    </t>
  </si>
  <si>
    <t>NEEV PURI</t>
  </si>
  <si>
    <t xml:space="preserve">GRJPP9575D                    </t>
  </si>
  <si>
    <t>PONCY M P .</t>
  </si>
  <si>
    <t xml:space="preserve">AGVPJ3288Q                    </t>
  </si>
  <si>
    <t>JAYAMOHAN VASUDEVAN</t>
  </si>
  <si>
    <t xml:space="preserve">AIHPA1302N                    </t>
  </si>
  <si>
    <t>APOLINE FERNANDES</t>
  </si>
  <si>
    <t xml:space="preserve">AIUPA3110D                    </t>
  </si>
  <si>
    <t>SOHAIL AHMED ANSARI</t>
  </si>
  <si>
    <t>HUF</t>
  </si>
  <si>
    <t xml:space="preserve">AAJHG1223L                    </t>
  </si>
  <si>
    <t>GAURAV R GANDHI HUF</t>
  </si>
  <si>
    <t xml:space="preserve">B4M3 </t>
  </si>
  <si>
    <t>HUF - HUF /APOS</t>
  </si>
  <si>
    <t xml:space="preserve">AARHS8373R                    </t>
  </si>
  <si>
    <t>SANDEEP JAIN &amp; SONS HUF .</t>
  </si>
  <si>
    <t>HUF - RESIDENT HUF /APOS</t>
  </si>
  <si>
    <t xml:space="preserve">AAJHA5424M                    </t>
  </si>
  <si>
    <t>ASHOK KUMAR GUPTA HUF</t>
  </si>
  <si>
    <t xml:space="preserve">AAGHJ2929B                    </t>
  </si>
  <si>
    <t>JATIN GOVINDBHAI NISAR (HUF) .</t>
  </si>
  <si>
    <t xml:space="preserve">AARHA9767K                    </t>
  </si>
  <si>
    <t>AMIT MAMODIA</t>
  </si>
  <si>
    <t xml:space="preserve">AADHD7246J                    </t>
  </si>
  <si>
    <t>DWARKA DASS</t>
  </si>
  <si>
    <t xml:space="preserve">AADHC4986Q                    </t>
  </si>
  <si>
    <t>CHIRAG LALJI SHAH HUF .</t>
  </si>
  <si>
    <t xml:space="preserve">AAOHS8631K                    </t>
  </si>
  <si>
    <t>SONAL AGARWAL HUF .</t>
  </si>
  <si>
    <t xml:space="preserve">AABHR1476C                    </t>
  </si>
  <si>
    <t>RAKESH MITTAL HUF</t>
  </si>
  <si>
    <t xml:space="preserve">AAPHA0606P                    </t>
  </si>
  <si>
    <t>ASHISH GOEL HUF</t>
  </si>
  <si>
    <t xml:space="preserve">AAIHM1778B                    </t>
  </si>
  <si>
    <t>MAHESH KUMAR BAJAJ HUF</t>
  </si>
  <si>
    <t xml:space="preserve">AAOHS6322R                    </t>
  </si>
  <si>
    <t>SANJAY CHOWDHARY HUF</t>
  </si>
  <si>
    <t xml:space="preserve">AACHN0017Q                    </t>
  </si>
  <si>
    <t>NEGANDHI PUNIT VANRAJ (HUF)</t>
  </si>
  <si>
    <t xml:space="preserve">AACHA1919G                    </t>
  </si>
  <si>
    <t>AGARWAL RAKESH RAMESH HUF</t>
  </si>
  <si>
    <t xml:space="preserve">AAIHV6481J                    </t>
  </si>
  <si>
    <t>VIVEKANAND AWATE HUF .</t>
  </si>
  <si>
    <t xml:space="preserve">AAGHS9176P                    </t>
  </si>
  <si>
    <t>JAYESH M SHAH HUF</t>
  </si>
  <si>
    <t xml:space="preserve">ABFHS7366R                    </t>
  </si>
  <si>
    <t>SWAPNESH BURAD HUF</t>
  </si>
  <si>
    <t xml:space="preserve">AAXHS8931H                    </t>
  </si>
  <si>
    <t>SANDIP RAVINDRANATH PARAB HUF</t>
  </si>
  <si>
    <t xml:space="preserve">AARHA8321F                    </t>
  </si>
  <si>
    <t>ANIL KUMAR HUF</t>
  </si>
  <si>
    <t xml:space="preserve">AAPHA8583B                    </t>
  </si>
  <si>
    <t>AMIT JINDAL HUF</t>
  </si>
  <si>
    <t>HUF - HUF</t>
  </si>
  <si>
    <t xml:space="preserve">AAMHV1644P                    </t>
  </si>
  <si>
    <t>VISHAL GUPTA HUF</t>
  </si>
  <si>
    <t xml:space="preserve">AAGHK5732H                    </t>
  </si>
  <si>
    <t>KESHAVLAL C MANIYAR HUF .</t>
  </si>
  <si>
    <t xml:space="preserve">AAGHJ7316G                    </t>
  </si>
  <si>
    <t>JAYESH DARJI</t>
  </si>
  <si>
    <t xml:space="preserve">AAFHH3121Q                    </t>
  </si>
  <si>
    <t>HEMANT RATHI HUF .</t>
  </si>
  <si>
    <t xml:space="preserve">AADHP7549G                    </t>
  </si>
  <si>
    <t>PARESH V THAKKAR</t>
  </si>
  <si>
    <t xml:space="preserve">AAMHV3132J                    </t>
  </si>
  <si>
    <t>VIJAY BASANTLAL PATEL HUF</t>
  </si>
  <si>
    <t xml:space="preserve">AACHK9670E                    </t>
  </si>
  <si>
    <t>KIRTI RAMNIKLAL SHAH</t>
  </si>
  <si>
    <t xml:space="preserve">AAIHJ8067N                    </t>
  </si>
  <si>
    <t>JIGAR D GADHIYA HUF .</t>
  </si>
  <si>
    <t xml:space="preserve">AARHS1035E                    </t>
  </si>
  <si>
    <t>SANJAY KUMAR LODHA HUF .</t>
  </si>
  <si>
    <t xml:space="preserve">AAFHP5538R                    </t>
  </si>
  <si>
    <t>PARSANA MANSUKHBHAI VASTA BHAI</t>
  </si>
  <si>
    <t xml:space="preserve">AAEHK2386P                    </t>
  </si>
  <si>
    <t>KALPESH RAISHI BID HUF</t>
  </si>
  <si>
    <t xml:space="preserve">AAEHJ0712N                    </t>
  </si>
  <si>
    <t>JAYESH Y SHAH</t>
  </si>
  <si>
    <t xml:space="preserve">AABHL7989N                    </t>
  </si>
  <si>
    <t>LOKESH M PAREKH</t>
  </si>
  <si>
    <t xml:space="preserve">AAEHK8976M                    </t>
  </si>
  <si>
    <t>KISHOREKUMAR JUHARMAL JAIN HUF</t>
  </si>
  <si>
    <t xml:space="preserve">AAAHO3334F                    </t>
  </si>
  <si>
    <t>OM PRAKASH CHANGOIWALA [HUF]</t>
  </si>
  <si>
    <t xml:space="preserve">AAIHN7371M                    </t>
  </si>
  <si>
    <t>NIMESH ANANTRAI PATADIYA HUF .</t>
  </si>
  <si>
    <t xml:space="preserve">AAMHD9344J                    </t>
  </si>
  <si>
    <t>DIWAKAR SINGH &amp; SONS (HUF)</t>
  </si>
  <si>
    <t xml:space="preserve">AAMHS2592B                    </t>
  </si>
  <si>
    <t>SUNIL KUMAR LAKHOTIA HUF .</t>
  </si>
  <si>
    <t xml:space="preserve">AAJHM6309R                    </t>
  </si>
  <si>
    <t>MUKESH KUMAR BOTHRA HUF</t>
  </si>
  <si>
    <t xml:space="preserve">AAGHS5051M                    </t>
  </si>
  <si>
    <t>RAMESHCHANDRA MOHANLAL SHAPARIA - HUF</t>
  </si>
  <si>
    <t xml:space="preserve">ABIHS5102C                    </t>
  </si>
  <si>
    <t>SUKHBIR SINGH HUF .</t>
  </si>
  <si>
    <t xml:space="preserve">AATHP6657F                    </t>
  </si>
  <si>
    <t>PAREKH RAJESHKUMAR GUNVANTRAI (HUF)</t>
  </si>
  <si>
    <t xml:space="preserve">AANHK0841A                    </t>
  </si>
  <si>
    <t>KARUN SINGHAL HUF</t>
  </si>
  <si>
    <t xml:space="preserve">AADHR0364M                    </t>
  </si>
  <si>
    <t>RAJIV R JAGDALE - HUF</t>
  </si>
  <si>
    <t xml:space="preserve">AASHM8175J                    </t>
  </si>
  <si>
    <t>MANMIT SINGH MALHOTRA &amp; SONS</t>
  </si>
  <si>
    <t xml:space="preserve">AALHK0438D                    </t>
  </si>
  <si>
    <t>KAMLESH CHATRABHUJ SONI (HUF)</t>
  </si>
  <si>
    <t xml:space="preserve">AAIHM6949L                    </t>
  </si>
  <si>
    <t>MARAMREDDY RAMAKRISHNA REDDY HUF .</t>
  </si>
  <si>
    <t xml:space="preserve">AAEHN3572J                    </t>
  </si>
  <si>
    <t>NAVIN KUMAR AGARWAL HUF</t>
  </si>
  <si>
    <t xml:space="preserve">AAFHN6281D                    </t>
  </si>
  <si>
    <t>NIRAV R GANDHI HUF</t>
  </si>
  <si>
    <t xml:space="preserve">ABIHS1084F                    </t>
  </si>
  <si>
    <t>SAURABH AGARWAL HUF .</t>
  </si>
  <si>
    <t xml:space="preserve">AAKHR7640K                    </t>
  </si>
  <si>
    <t>R M SODANI HUF</t>
  </si>
  <si>
    <t xml:space="preserve">AACHV9248P                    </t>
  </si>
  <si>
    <t>VIMAL KUMAR DIDWANIA HUF</t>
  </si>
  <si>
    <t xml:space="preserve">AAOHR0249C                    </t>
  </si>
  <si>
    <t>RAJESH KUMAR AND SONS HUF</t>
  </si>
  <si>
    <t xml:space="preserve">AAOHA9870L                    </t>
  </si>
  <si>
    <t>ASHOK KUMAR BACHHAWAT HUF .</t>
  </si>
  <si>
    <t xml:space="preserve">ABGHS4472K                    </t>
  </si>
  <si>
    <t>SANDEEP SONI HUF</t>
  </si>
  <si>
    <t xml:space="preserve">ABLHS5741Q                    </t>
  </si>
  <si>
    <t>SACHIN SONI HUF</t>
  </si>
  <si>
    <t xml:space="preserve">ABIHS3306Q                    </t>
  </si>
  <si>
    <t>SANDEEP HUF</t>
  </si>
  <si>
    <t xml:space="preserve">ABIHS2716Q                    </t>
  </si>
  <si>
    <t>SACHIN HUF</t>
  </si>
  <si>
    <t xml:space="preserve">ABEHS5519M                    </t>
  </si>
  <si>
    <t>SHIV KANT GUPTA HUF</t>
  </si>
  <si>
    <t xml:space="preserve">AAXHA2908L                    </t>
  </si>
  <si>
    <t>ABHISHEK GUPTA HUF</t>
  </si>
  <si>
    <t xml:space="preserve">AAUHA6489B                    </t>
  </si>
  <si>
    <t>ASHOK KUMAR HUF</t>
  </si>
  <si>
    <t xml:space="preserve">AATHM7330N                    </t>
  </si>
  <si>
    <t>MOHIT HUF</t>
  </si>
  <si>
    <t xml:space="preserve">AATHM0773P                    </t>
  </si>
  <si>
    <t>MANOJ GAUR HUF</t>
  </si>
  <si>
    <t xml:space="preserve">AATHA8204K                    </t>
  </si>
  <si>
    <t>ANIL GARG HUF</t>
  </si>
  <si>
    <t xml:space="preserve">AASHP0836K                    </t>
  </si>
  <si>
    <t>PARSOTAM DASS HUF</t>
  </si>
  <si>
    <t xml:space="preserve">AASHA1302F                    </t>
  </si>
  <si>
    <t xml:space="preserve">AARHM1305B                    </t>
  </si>
  <si>
    <t>MUKESH HUF</t>
  </si>
  <si>
    <t xml:space="preserve">AAQHM2821K                    </t>
  </si>
  <si>
    <t>MAHESH KUMAR HUF</t>
  </si>
  <si>
    <t xml:space="preserve">AAPHM9421A                    </t>
  </si>
  <si>
    <t>MUKESH &amp; SONS HUF</t>
  </si>
  <si>
    <t xml:space="preserve">AAPHM5551F                    </t>
  </si>
  <si>
    <t>MANISH KUMAR HUF .</t>
  </si>
  <si>
    <t xml:space="preserve">AAPHK4820F                    </t>
  </si>
  <si>
    <t>KRISHAN HUF</t>
  </si>
  <si>
    <t xml:space="preserve">AALHM3078D                    </t>
  </si>
  <si>
    <t>MAHESH KUMAR HUF .</t>
  </si>
  <si>
    <t xml:space="preserve">AAKHN0534L                    </t>
  </si>
  <si>
    <t>NAVEEN KUMAR HUF</t>
  </si>
  <si>
    <t xml:space="preserve">AAKHN0514Q                    </t>
  </si>
  <si>
    <t>NARENDER KUMAR HUF</t>
  </si>
  <si>
    <t xml:space="preserve">AAJHR3365N                    </t>
  </si>
  <si>
    <t>RAJ KUMAR JAIN HUF</t>
  </si>
  <si>
    <t xml:space="preserve">AAIHJ5629Q                    </t>
  </si>
  <si>
    <t>JAI PRAKASH HUF</t>
  </si>
  <si>
    <t xml:space="preserve">AAHHH3048A                    </t>
  </si>
  <si>
    <t>HARI PARSAD HUF .</t>
  </si>
  <si>
    <t xml:space="preserve">AAHHA9523R                    </t>
  </si>
  <si>
    <t>AJIT R RAMBHIA HUF</t>
  </si>
  <si>
    <t xml:space="preserve">ABOHS6428R                    </t>
  </si>
  <si>
    <t>SACHIN VAID HUF</t>
  </si>
  <si>
    <t xml:space="preserve">ABNHS8789J                    </t>
  </si>
  <si>
    <t>SHUBHAM GUPTA HUF</t>
  </si>
  <si>
    <t xml:space="preserve">AAUHR3556A                    </t>
  </si>
  <si>
    <t>RAVI KANT HUF</t>
  </si>
  <si>
    <t xml:space="preserve">AARHS7075L                    </t>
  </si>
  <si>
    <t>SANJAY MAHESHWARI</t>
  </si>
  <si>
    <t xml:space="preserve">AAKHB7096P                    </t>
  </si>
  <si>
    <t>BHUWAN CHANDER HUF</t>
  </si>
  <si>
    <t>Individual Shareholders Holding Nominal Share Captial Above Rs. 2 Lac</t>
  </si>
  <si>
    <t xml:space="preserve">B4G  </t>
  </si>
  <si>
    <t>PUB - RESIDENT INDIAN</t>
  </si>
  <si>
    <t>PUB - RESIDENT INDIVIDUAL-NEGATIVE NOMINATIONS</t>
  </si>
  <si>
    <t>PUB - RESIDENT ORDINARY</t>
  </si>
  <si>
    <t xml:space="preserve">AAQPS1939J                    </t>
  </si>
  <si>
    <t>SHAUNAK JAGDISH SHAH</t>
  </si>
  <si>
    <t xml:space="preserve">BDTPP4400J                    </t>
  </si>
  <si>
    <t>JAGDISH SHREERAM PANDEY</t>
  </si>
  <si>
    <t xml:space="preserve">BBBPP4213K                    </t>
  </si>
  <si>
    <t>VIREN SANJAY PUNJABI</t>
  </si>
  <si>
    <t xml:space="preserve">ABJPG5174D                    </t>
  </si>
  <si>
    <t>ATUL GOYAL</t>
  </si>
  <si>
    <t xml:space="preserve">AFQPJ8682Q                    </t>
  </si>
  <si>
    <t>SANDEEP JAIN</t>
  </si>
  <si>
    <t xml:space="preserve">ABOPG0619G                    </t>
  </si>
  <si>
    <t>KALPANA GOYAL</t>
  </si>
  <si>
    <t xml:space="preserve">BDUPG2012E                    </t>
  </si>
  <si>
    <t>ABHISHEK GOYAL</t>
  </si>
  <si>
    <t xml:space="preserve">AFXPM9689P                    </t>
  </si>
  <si>
    <t>EMILY BOSCO MENEZES</t>
  </si>
  <si>
    <t xml:space="preserve">ABDPM9265H                    </t>
  </si>
  <si>
    <t>BOSCO ARMANDO MENEZES</t>
  </si>
  <si>
    <t xml:space="preserve">AAAPD9430B                    </t>
  </si>
  <si>
    <t>Kalpesh Vipul Dodia</t>
  </si>
  <si>
    <t xml:space="preserve">ARSPA2836P                    </t>
  </si>
  <si>
    <t>ABHISEKH AGARWAL</t>
  </si>
  <si>
    <t xml:space="preserve">AGRPN8657K                    </t>
  </si>
  <si>
    <t>KUNAL HARAKCHAND NANDU</t>
  </si>
  <si>
    <t xml:space="preserve">ADXPJ2354E                    </t>
  </si>
  <si>
    <t>SUKH MALA JAIN</t>
  </si>
  <si>
    <t xml:space="preserve">ATXPS2077H                    </t>
  </si>
  <si>
    <t>MANMOHAN PARMESHWARLAL SARAWGI</t>
  </si>
  <si>
    <t xml:space="preserve">DAKPS5670F                    </t>
  </si>
  <si>
    <t>INDU SHARMA</t>
  </si>
  <si>
    <t xml:space="preserve">AHBPN7683E                    </t>
  </si>
  <si>
    <t>N SRINU BABU</t>
  </si>
  <si>
    <t xml:space="preserve">ACZPG4101H                    </t>
  </si>
  <si>
    <t>NAKUL GOYAL</t>
  </si>
  <si>
    <t xml:space="preserve">BVZPM8337B                    </t>
  </si>
  <si>
    <t>RAVI MISHRA</t>
  </si>
  <si>
    <t xml:space="preserve">BNUPS9166D                    </t>
  </si>
  <si>
    <t>ANITA SARAWGI</t>
  </si>
  <si>
    <t>ANUJA KHEMKA</t>
  </si>
  <si>
    <t xml:space="preserve">AEBPG6662H                    </t>
  </si>
  <si>
    <t>ANIL GOEL</t>
  </si>
  <si>
    <t xml:space="preserve">ADEFS4138C                    </t>
  </si>
  <si>
    <t>SANDIP RAVINDRANATH PARAB</t>
  </si>
  <si>
    <t xml:space="preserve">B4M5 </t>
  </si>
  <si>
    <t xml:space="preserve">AANFD1262E                    </t>
  </si>
  <si>
    <t>ASHISH SUMATILAL SHAH</t>
  </si>
  <si>
    <t xml:space="preserve">AARFK3454B                    </t>
  </si>
  <si>
    <t>SARIKA JAYARAM SHETTY</t>
  </si>
  <si>
    <t xml:space="preserve">ADGFS1964C                    </t>
  </si>
  <si>
    <t>ARCHANA ASHISHKUMAR SHAH</t>
  </si>
  <si>
    <t xml:space="preserve">ACXFS7760C                    </t>
  </si>
  <si>
    <t>ABHINAV SURI</t>
  </si>
  <si>
    <t xml:space="preserve">ABHFS9341L                    </t>
  </si>
  <si>
    <t>ANAND GOPIRAM JARIWAL</t>
  </si>
  <si>
    <t>DISTRIBUTION OF 10800000   EQUITY SHARE CAPITAL  AS ON :30/09/2026</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</si>
  <si>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</si>
  <si>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</si>
  <si>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</si>
  <si>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</si>
  <si>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</si>
  <si>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</si>
  <si>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</si>
  <si>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</si>
  <si>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</si>
  <si>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</si>
  <si>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</si>
  <si>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</si>
  <si>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</si>
  <si>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</si>
  <si>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</si>
  <si>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</si>
  <si>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</si>
  <si>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</si>
  <si>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</si>
  <si>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</si>
  <si>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</si>
  <si>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</si>
  <si>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</si>
  <si>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</si>
  <si>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</si>
  <si>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</si>
  <si>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</si>
  <si>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</si>
  <si>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</si>
  <si>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</si>
  <si>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</si>
  <si>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</si>
  <si>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</si>
  <si>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</si>
  <si>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 xml:space="preserve">AACPU3368B                    </t>
  </si>
  <si>
    <t>KUMUD OMPRAKASH UPADHYAY</t>
  </si>
  <si>
    <t>1202810000124019</t>
  </si>
  <si>
    <t xml:space="preserve">AYQPS0408J                    </t>
  </si>
  <si>
    <t>SHAH DHAWAL JAYANTILAL .</t>
  </si>
  <si>
    <t>1203230016207496</t>
  </si>
  <si>
    <t xml:space="preserve">AAFPS8769P                    </t>
  </si>
  <si>
    <t>RAJUL SANJAY SHAH</t>
  </si>
  <si>
    <t>1202660000000531</t>
  </si>
  <si>
    <t>IN30051388748341</t>
  </si>
  <si>
    <t xml:space="preserve">AURPK8095L                    </t>
  </si>
  <si>
    <t>SALIM KHAN</t>
  </si>
  <si>
    <t>1202060002448419</t>
  </si>
  <si>
    <t xml:space="preserve">CDFPP2994E                    </t>
  </si>
  <si>
    <t>PRATIBHA GIRISH PATIL</t>
  </si>
  <si>
    <t>1202060002193742</t>
  </si>
  <si>
    <t xml:space="preserve">AEQPS3182P                    </t>
  </si>
  <si>
    <t>SHAILESH SHEKAR SHETTY</t>
  </si>
  <si>
    <t>1202060001780486</t>
  </si>
  <si>
    <t xml:space="preserve">AKAPR7160G                    </t>
  </si>
  <si>
    <t>SAVITA RATHI</t>
  </si>
  <si>
    <t>1201910103152152</t>
  </si>
  <si>
    <t xml:space="preserve">DRMPS4729A                    </t>
  </si>
  <si>
    <t>MAYANK M SHETHIA</t>
  </si>
  <si>
    <t>1202700000580034</t>
  </si>
  <si>
    <t xml:space="preserve">ABYPM2285L                    </t>
  </si>
  <si>
    <t>IN30223610844086</t>
  </si>
  <si>
    <t>IN30096611286071</t>
  </si>
  <si>
    <t xml:space="preserve">AXFPK0205M                    </t>
  </si>
  <si>
    <t>APARNA RAHUL KELKAR</t>
  </si>
  <si>
    <t>IN30051385664981</t>
  </si>
  <si>
    <t xml:space="preserve">AASPR7702G                    </t>
  </si>
  <si>
    <t>HEMANT RATHI</t>
  </si>
  <si>
    <t>1201910103883673</t>
  </si>
  <si>
    <t xml:space="preserve">AAYPR8002P                    </t>
  </si>
  <si>
    <t>SUMITRA DEVI RATHI</t>
  </si>
  <si>
    <t>1201910103338756</t>
  </si>
  <si>
    <t xml:space="preserve">AFCPA3866R                    </t>
  </si>
  <si>
    <t>SUSHMA ARORA</t>
  </si>
  <si>
    <t>1203230000512288</t>
  </si>
  <si>
    <t xml:space="preserve">ADAPM3726G                    </t>
  </si>
  <si>
    <t>RAJNI MAHESHWARI</t>
  </si>
  <si>
    <t>1201060500514622</t>
  </si>
  <si>
    <t>1202060002324671</t>
  </si>
  <si>
    <t xml:space="preserve">ABQPM6164Q                    </t>
  </si>
  <si>
    <t>ANJANA DINESH MALI</t>
  </si>
  <si>
    <t>1202060001533258</t>
  </si>
  <si>
    <t>1201910103221213</t>
  </si>
  <si>
    <t xml:space="preserve">BUAPS1375P                    </t>
  </si>
  <si>
    <t>VIJAL BIREN SOLANKI</t>
  </si>
  <si>
    <t>1203330001405330</t>
  </si>
  <si>
    <t xml:space="preserve">ANVPS7451B                    </t>
  </si>
  <si>
    <t>BHANWARLAL BABULAL SUTHAR</t>
  </si>
  <si>
    <t>IN30160410482694</t>
  </si>
  <si>
    <t xml:space="preserve">ABCPG1316Q                    </t>
  </si>
  <si>
    <t>SANJEEV MANOHAR GODBOLE</t>
  </si>
  <si>
    <t>1204720011168208</t>
  </si>
  <si>
    <t xml:space="preserve">AAAPR7396A                    </t>
  </si>
  <si>
    <t>MAHESH MOHANLAL RANA</t>
  </si>
  <si>
    <t>IN30051391139083</t>
  </si>
  <si>
    <t xml:space="preserve">AKEPR0709D                    </t>
  </si>
  <si>
    <t>MONIKA RATHI</t>
  </si>
  <si>
    <t>1201910102145103</t>
  </si>
  <si>
    <t>1203350000935177</t>
  </si>
  <si>
    <t xml:space="preserve">AERPM6016M                    </t>
  </si>
  <si>
    <t>ANIL KUMAR MENON</t>
  </si>
  <si>
    <t>1204720038228661</t>
  </si>
  <si>
    <t xml:space="preserve">AIOPP4346C                    </t>
  </si>
  <si>
    <t>TARUN KUMAR PATRA</t>
  </si>
  <si>
    <t>1201060004026933</t>
  </si>
  <si>
    <t xml:space="preserve">BZFPK7008F                    </t>
  </si>
  <si>
    <t>VANDANA KESARWANI</t>
  </si>
  <si>
    <t>1201060004554328</t>
  </si>
  <si>
    <t xml:space="preserve">AFKPD9860Q                    </t>
  </si>
  <si>
    <t>SHRIPAL DILIPBHAI DOSHI</t>
  </si>
  <si>
    <t>1203230001548618</t>
  </si>
  <si>
    <t xml:space="preserve">ABCPD9177C                    </t>
  </si>
  <si>
    <t>DILIPKUMAR CHAMANLAL DOSHI</t>
  </si>
  <si>
    <t>1203230001605891</t>
  </si>
  <si>
    <t xml:space="preserve">AHAPJ2335A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</si>
</sst>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indexed="64"/>
      </bottom>
      <diagonal/>
    </border>
    <border>
      <left style="thin">
        <color auto="1"/>
      </left>
      <right style="thin">
        <color auto="1"/>
      </right>
      <top style="thin">
        <color indexed="64"/>
      </top>
      <bottom style="thin">
        <color indexed="64"/>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style="thin">
        <color auto="1"/>
      </right>
      <top/>
      <bottom style="thin">
        <color indexed="64"/>
      </bottom>
      <diagonal/>
    </border>
    <border>
      <left style="thin">
        <color auto="1"/>
      </left>
      <right style="thin">
        <color auto="1"/>
      </right>
      <top style="thin">
        <color indexed="64"/>
      </top>
      <bottom style="thin">
        <color indexed="64"/>
      </bottom>
      <diagonal/>
    </border>
    <border>
      <left/>
      <right style="thin">
        <color auto="1"/>
      </right>
      <top style="thin">
        <color auto="1"/>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indexed="64"/>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rgb="FF000000"/>
      </left>
      <right style="thin">
        <color rgb="FF000000"/>
      </right>
      <top/>
      <bottom style="thin">
        <color indexed="64"/>
      </bottom>
      <diagonal/>
    </border>
    <border>
      <left style="medium">
        <color auto="1"/>
      </left>
      <right style="thin">
        <color auto="1"/>
      </right>
      <top style="thin">
        <color auto="1"/>
      </top>
      <bottom/>
      <diagonal/>
    </border>
    <border>
      <left style="medium">
        <color auto="1"/>
      </left>
      <right style="thin">
        <color auto="1"/>
      </right>
      <top style="medium">
        <color auto="1"/>
      </top>
      <bottom/>
      <diagonal/>
    </border>
    <border>
      <left/>
      <right style="thin">
        <color auto="1"/>
      </right>
      <top style="medium">
        <color auto="1"/>
      </top>
      <bottom/>
      <diagonal/>
    </border>
    <border>
      <left style="medium">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right style="medium">
        <color auto="1"/>
      </right>
      <top style="medium">
        <color auto="1"/>
      </top>
      <bottom/>
      <diagonal/>
    </border>
    <border>
      <left/>
      <right style="medium">
        <color auto="1"/>
      </right>
      <top style="thin">
        <color indexed="64"/>
      </top>
      <bottom/>
      <diagonal/>
    </border>
    <border>
      <left/>
      <right style="medium">
        <color auto="1"/>
      </right>
      <top style="thin">
        <color auto="1"/>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64"/>
      </bottom>
      <diagonal/>
    </border>
  </borders>
  <cellStyleXfs count="1">
    <xf numFmtId="0" fontId="0" fillId="0" borderId="0"/>
  </cellStyleXfs>
  <cellXfs count="313">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10" fillId="3" borderId="1" xfId="0" applyFont="1" applyFill="1" applyBorder="1" applyAlignment="1">
      <alignment horizontal="right" vertical="top" wrapText="1"/>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1" fontId="18" fillId="0" borderId="19"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1" fontId="18" fillId="3" borderId="1" xfId="0" applyNumberFormat="1" applyFont="1" applyFill="1" applyBorder="1" applyAlignment="1">
      <alignment horizontal="right" vertical="top" wrapText="1"/>
    </xf>
    <xf numFmtId="2" fontId="18" fillId="3" borderId="1" xfId="0" applyNumberFormat="1" applyFont="1" applyFill="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0" fontId="18" fillId="0" borderId="21" xfId="0" applyFont="1" applyBorder="1" applyAlignment="1">
      <alignment horizontal="left" vertical="top" wrapText="1" indent="1"/>
    </xf>
    <xf numFmtId="0" fontId="18" fillId="0" borderId="21" xfId="0" applyFont="1" applyBorder="1" applyAlignment="1">
      <alignment horizontal="left" vertical="top" wrapText="1"/>
    </xf>
    <xf numFmtId="0" fontId="18" fillId="0" borderId="21" xfId="0" applyFont="1" applyBorder="1" applyAlignment="1">
      <alignment horizontal="right" vertical="top" wrapText="1"/>
    </xf>
    <xf numFmtId="1" fontId="18" fillId="0" borderId="21" xfId="0" applyNumberFormat="1" applyFont="1" applyBorder="1" applyAlignment="1">
      <alignment horizontal="right" vertical="top" wrapText="1"/>
    </xf>
    <xf numFmtId="2" fontId="18" fillId="0" borderId="21" xfId="0" applyNumberFormat="1" applyFont="1" applyBorder="1" applyAlignment="1">
      <alignment horizontal="right" vertical="top" wrapText="1"/>
    </xf>
    <xf numFmtId="2" fontId="18" fillId="0" borderId="24" xfId="0" applyNumberFormat="1" applyFont="1" applyBorder="1" applyAlignment="1">
      <alignment horizontal="right" vertical="top" wrapText="1"/>
    </xf>
    <xf numFmtId="1" fontId="18" fillId="0" borderId="25" xfId="0" applyNumberFormat="1" applyFont="1" applyBorder="1" applyAlignment="1">
      <alignment horizontal="right" vertical="top" wrapText="1"/>
    </xf>
    <xf numFmtId="1" fontId="9" fillId="0" borderId="0" xfId="0" applyNumberFormat="1" applyFont="1" applyAlignment="1">
      <alignment horizontal="right" vertical="top"/>
    </xf>
    <xf numFmtId="2" fontId="11" fillId="0" borderId="1" xfId="0" applyNumberFormat="1" applyFont="1" applyBorder="1" applyAlignment="1">
      <alignment horizontal="center" vertical="top" wrapText="1"/>
    </xf>
    <xf numFmtId="2" fontId="10" fillId="0" borderId="1" xfId="0" applyNumberFormat="1" applyFont="1" applyBorder="1" applyAlignment="1">
      <alignment horizontal="center" vertical="top" wrapText="1"/>
    </xf>
    <xf numFmtId="2" fontId="12" fillId="0" borderId="1" xfId="0" applyNumberFormat="1" applyFont="1" applyBorder="1" applyAlignment="1">
      <alignment horizontal="center" vertical="top"/>
    </xf>
    <xf numFmtId="0" fontId="10" fillId="0" borderId="21" xfId="0" applyFont="1" applyBorder="1" applyAlignment="1">
      <alignment horizontal="center" vertical="top" wrapText="1"/>
    </xf>
    <xf numFmtId="0" fontId="18" fillId="0" borderId="24" xfId="0" applyFont="1" applyBorder="1" applyAlignment="1">
      <alignment horizontal="right" vertical="top" wrapText="1"/>
    </xf>
    <xf numFmtId="1" fontId="18" fillId="0" borderId="31" xfId="0" applyNumberFormat="1" applyFont="1" applyBorder="1" applyAlignment="1">
      <alignment horizontal="right" vertical="top" wrapText="1"/>
    </xf>
    <xf numFmtId="0" fontId="18" fillId="0" borderId="31" xfId="0" applyFont="1" applyBorder="1" applyAlignment="1">
      <alignment horizontal="right" vertical="top" wrapText="1"/>
    </xf>
    <xf numFmtId="2" fontId="18" fillId="0" borderId="31" xfId="0" applyNumberFormat="1" applyFont="1" applyBorder="1" applyAlignment="1">
      <alignment horizontal="right" vertical="top" wrapText="1"/>
    </xf>
    <xf numFmtId="1" fontId="18" fillId="3" borderId="31" xfId="0" applyNumberFormat="1" applyFont="1" applyFill="1" applyBorder="1" applyAlignment="1">
      <alignment horizontal="right" vertical="top" wrapText="1"/>
    </xf>
    <xf numFmtId="2" fontId="18" fillId="3" borderId="31" xfId="0" applyNumberFormat="1" applyFont="1" applyFill="1" applyBorder="1" applyAlignment="1">
      <alignment horizontal="right" vertical="top" wrapText="1"/>
    </xf>
    <xf numFmtId="0" fontId="18" fillId="0" borderId="33" xfId="0" applyFont="1" applyBorder="1" applyAlignment="1">
      <alignment horizontal="left" vertical="top" wrapText="1" indent="1"/>
    </xf>
    <xf numFmtId="0" fontId="18" fillId="0" borderId="33" xfId="0" applyFont="1" applyBorder="1" applyAlignment="1">
      <alignment horizontal="left" vertical="top" wrapText="1"/>
    </xf>
    <xf numFmtId="0" fontId="18" fillId="0" borderId="33" xfId="0" applyFont="1" applyBorder="1" applyAlignment="1">
      <alignment horizontal="right" vertical="top" wrapText="1"/>
    </xf>
    <xf numFmtId="164" fontId="18" fillId="0" borderId="33" xfId="0" applyNumberFormat="1" applyFont="1" applyBorder="1" applyAlignment="1">
      <alignment horizontal="right" vertical="top" wrapText="1"/>
    </xf>
    <xf numFmtId="1" fontId="18" fillId="0" borderId="33" xfId="0" applyNumberFormat="1" applyFont="1" applyBorder="1" applyAlignment="1">
      <alignment horizontal="right" vertical="top" wrapText="1"/>
    </xf>
    <xf numFmtId="2" fontId="18" fillId="0" borderId="33" xfId="0" applyNumberFormat="1" applyFont="1" applyBorder="1" applyAlignment="1">
      <alignment horizontal="right" vertical="top" wrapText="1"/>
    </xf>
    <xf numFmtId="1" fontId="18" fillId="3" borderId="33" xfId="0" applyNumberFormat="1" applyFont="1" applyFill="1" applyBorder="1" applyAlignment="1">
      <alignment horizontal="right" vertical="top" wrapText="1"/>
    </xf>
    <xf numFmtId="2" fontId="18" fillId="3" borderId="33" xfId="0" applyNumberFormat="1" applyFont="1" applyFill="1" applyBorder="1" applyAlignment="1">
      <alignment horizontal="right" vertical="top" wrapText="1"/>
    </xf>
    <xf numFmtId="0" fontId="10" fillId="0" borderId="33" xfId="0" applyFont="1" applyBorder="1" applyAlignment="1">
      <alignment horizontal="center" vertical="top" wrapText="1"/>
    </xf>
    <xf numFmtId="0" fontId="11" fillId="0" borderId="33" xfId="0" applyFont="1" applyBorder="1" applyAlignment="1">
      <alignment horizontal="center" vertical="top"/>
    </xf>
    <xf numFmtId="1" fontId="10" fillId="0" borderId="33" xfId="0" applyNumberFormat="1" applyFont="1" applyBorder="1" applyAlignment="1">
      <alignment horizontal="center" vertical="top" wrapText="1"/>
    </xf>
    <xf numFmtId="1" fontId="11" fillId="0" borderId="33" xfId="0" applyNumberFormat="1" applyFont="1" applyBorder="1" applyAlignment="1">
      <alignment horizontal="center" vertical="top" wrapText="1"/>
    </xf>
    <xf numFmtId="2" fontId="11" fillId="0" borderId="33" xfId="0" applyNumberFormat="1" applyFont="1" applyBorder="1" applyAlignment="1">
      <alignment horizontal="center" vertical="top" wrapText="1"/>
    </xf>
    <xf numFmtId="0" fontId="9" fillId="0" borderId="33" xfId="0" applyFont="1" applyBorder="1" applyAlignment="1">
      <alignment horizontal="left" vertical="top" wrapText="1"/>
    </xf>
    <xf numFmtId="0" fontId="11" fillId="0" borderId="33" xfId="0" applyFont="1" applyBorder="1" applyAlignment="1">
      <alignment horizontal="center" vertical="top" wrapText="1"/>
    </xf>
    <xf numFmtId="0" fontId="10" fillId="0" borderId="32" xfId="0" applyFont="1" applyBorder="1" applyAlignment="1">
      <alignment horizontal="center" vertical="top" wrapText="1"/>
    </xf>
    <xf numFmtId="0" fontId="10" fillId="0" borderId="29" xfId="0" applyFont="1" applyBorder="1" applyAlignment="1">
      <alignment horizontal="center" vertical="top" wrapText="1"/>
    </xf>
    <xf numFmtId="0" fontId="6" fillId="0" borderId="33" xfId="0" applyFont="1" applyBorder="1" applyAlignment="1">
      <alignment horizontal="center" vertical="top" wrapText="1"/>
    </xf>
    <xf numFmtId="0" fontId="5" fillId="0" borderId="33" xfId="0" applyFont="1" applyBorder="1" applyAlignment="1">
      <alignment horizontal="center" vertical="top" wrapText="1"/>
    </xf>
    <xf numFmtId="1" fontId="5" fillId="0" borderId="33" xfId="0" quotePrefix="1" applyNumberFormat="1" applyFont="1" applyBorder="1" applyAlignment="1">
      <alignment horizontal="left" vertical="top" wrapText="1"/>
    </xf>
    <xf numFmtId="1" fontId="10" fillId="0" borderId="21" xfId="0" applyNumberFormat="1" applyFont="1" applyBorder="1" applyAlignment="1">
      <alignment horizontal="right" vertical="top" wrapText="1"/>
    </xf>
    <xf numFmtId="0" fontId="20" fillId="0" borderId="33" xfId="0" applyFont="1" applyBorder="1" applyAlignment="1">
      <alignment horizontal="left" vertical="top" wrapText="1"/>
    </xf>
    <xf numFmtId="0" fontId="20" fillId="0" borderId="33" xfId="0" applyFont="1" applyBorder="1" applyAlignment="1">
      <alignment horizontal="right" vertical="top" wrapText="1"/>
    </xf>
    <xf numFmtId="1" fontId="20" fillId="0" borderId="33" xfId="0" applyNumberFormat="1" applyFont="1" applyBorder="1" applyAlignment="1">
      <alignment horizontal="right" vertical="top" wrapText="1"/>
    </xf>
    <xf numFmtId="2" fontId="20" fillId="0" borderId="33" xfId="0" applyNumberFormat="1" applyFont="1" applyBorder="1" applyAlignment="1">
      <alignment horizontal="right" vertical="top" wrapText="1"/>
    </xf>
    <xf numFmtId="2" fontId="20" fillId="3" borderId="33" xfId="0" applyNumberFormat="1" applyFont="1" applyFill="1" applyBorder="1" applyAlignment="1">
      <alignment horizontal="right" vertical="top" wrapText="1"/>
    </xf>
    <xf numFmtId="1" fontId="20" fillId="3" borderId="33" xfId="0" applyNumberFormat="1" applyFont="1" applyFill="1" applyBorder="1" applyAlignment="1">
      <alignment horizontal="right" vertical="top" wrapText="1"/>
    </xf>
    <xf numFmtId="2" fontId="21" fillId="0" borderId="33" xfId="0" applyNumberFormat="1" applyFont="1" applyBorder="1" applyAlignment="1">
      <alignment horizontal="left" vertical="top"/>
    </xf>
    <xf numFmtId="0" fontId="21" fillId="0" borderId="33" xfId="0" applyFont="1" applyBorder="1" applyAlignment="1">
      <alignment horizontal="left" vertical="top"/>
    </xf>
    <xf numFmtId="0" fontId="21" fillId="0" borderId="0" xfId="0" applyFont="1" applyAlignment="1">
      <alignment horizontal="left" vertical="top"/>
    </xf>
    <xf numFmtId="2" fontId="10" fillId="0" borderId="33" xfId="0" applyNumberFormat="1" applyFont="1" applyBorder="1" applyAlignment="1">
      <alignment horizontal="center"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0" fontId="20" fillId="0" borderId="43" xfId="0" applyFont="1" applyBorder="1" applyAlignment="1">
      <alignment vertical="top" wrapText="1"/>
    </xf>
    <xf numFmtId="0" fontId="20" fillId="0" borderId="40" xfId="0" applyFont="1" applyBorder="1" applyAlignment="1">
      <alignment vertical="top" wrapText="1"/>
    </xf>
    <xf numFmtId="1" fontId="20" fillId="0" borderId="40" xfId="0" applyNumberFormat="1" applyFont="1" applyBorder="1" applyAlignment="1">
      <alignment vertical="top" wrapText="1"/>
    </xf>
    <xf numFmtId="2" fontId="20" fillId="0" borderId="40" xfId="0" applyNumberFormat="1" applyFont="1" applyBorder="1" applyAlignment="1">
      <alignment vertical="top" wrapText="1"/>
    </xf>
    <xf numFmtId="0" fontId="18" fillId="0" borderId="44" xfId="0" applyFont="1" applyBorder="1" applyAlignment="1">
      <alignment vertical="top" wrapText="1"/>
    </xf>
    <xf numFmtId="0" fontId="18" fillId="0" borderId="41" xfId="0" applyFont="1" applyBorder="1" applyAlignment="1">
      <alignment vertical="top" wrapText="1"/>
    </xf>
    <xf numFmtId="1" fontId="18" fillId="0" borderId="41" xfId="0" applyNumberFormat="1" applyFont="1" applyBorder="1" applyAlignment="1">
      <alignment vertical="top" wrapText="1"/>
    </xf>
    <xf numFmtId="2" fontId="18" fillId="0" borderId="41" xfId="0" applyNumberFormat="1" applyFont="1" applyBorder="1" applyAlignment="1">
      <alignment vertical="top" wrapText="1"/>
    </xf>
    <xf numFmtId="0" fontId="9" fillId="0" borderId="44" xfId="0" applyFont="1" applyBorder="1" applyAlignment="1">
      <alignment vertical="top" wrapText="1"/>
    </xf>
    <xf numFmtId="0" fontId="9" fillId="0" borderId="41" xfId="0" applyFont="1" applyBorder="1" applyAlignment="1">
      <alignment vertical="top" wrapText="1"/>
    </xf>
    <xf numFmtId="1" fontId="9" fillId="0" borderId="41" xfId="0" applyNumberFormat="1" applyFont="1" applyBorder="1" applyAlignment="1">
      <alignment vertical="top" wrapText="1"/>
    </xf>
    <xf numFmtId="2" fontId="9" fillId="0" borderId="41" xfId="0" applyNumberFormat="1" applyFont="1" applyBorder="1" applyAlignment="1">
      <alignment vertical="top" wrapText="1"/>
    </xf>
    <xf numFmtId="0" fontId="22" fillId="0" borderId="44" xfId="0" applyFont="1" applyBorder="1" applyAlignment="1">
      <alignment vertical="top" wrapText="1"/>
    </xf>
    <xf numFmtId="0" fontId="22" fillId="0" borderId="41" xfId="0" applyFont="1" applyBorder="1" applyAlignment="1">
      <alignment vertical="top" wrapText="1"/>
    </xf>
    <xf numFmtId="1" fontId="22" fillId="0" borderId="41" xfId="0" applyNumberFormat="1" applyFont="1" applyBorder="1" applyAlignment="1">
      <alignment vertical="top" wrapText="1"/>
    </xf>
    <xf numFmtId="2" fontId="22" fillId="0" borderId="41" xfId="0" applyNumberFormat="1" applyFont="1" applyBorder="1" applyAlignment="1">
      <alignment vertical="top" wrapText="1"/>
    </xf>
    <xf numFmtId="0" fontId="20" fillId="0" borderId="44"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5" xfId="0" applyNumberFormat="1" applyFont="1" applyBorder="1" applyAlignment="1">
      <alignment vertical="top" wrapText="1"/>
    </xf>
    <xf numFmtId="2" fontId="20" fillId="0" borderId="45" xfId="0" applyNumberFormat="1" applyFont="1" applyBorder="1" applyAlignment="1">
      <alignment vertical="top" wrapText="1"/>
    </xf>
    <xf numFmtId="0" fontId="20" fillId="0" borderId="46" xfId="0" applyFont="1" applyBorder="1" applyAlignment="1">
      <alignment vertical="top" wrapText="1"/>
    </xf>
    <xf numFmtId="0" fontId="20" fillId="0" borderId="47" xfId="0" applyFont="1" applyBorder="1" applyAlignment="1">
      <alignment vertical="top" wrapText="1"/>
    </xf>
    <xf numFmtId="1" fontId="20" fillId="0" borderId="47" xfId="0" applyNumberFormat="1" applyFont="1" applyBorder="1" applyAlignment="1">
      <alignment vertical="top" wrapText="1"/>
    </xf>
    <xf numFmtId="2" fontId="20" fillId="0" borderId="47" xfId="0" applyNumberFormat="1" applyFont="1" applyBorder="1" applyAlignment="1">
      <alignment vertical="top" wrapText="1"/>
    </xf>
    <xf numFmtId="2" fontId="20" fillId="0" borderId="48" xfId="0" applyNumberFormat="1" applyFont="1" applyBorder="1" applyAlignment="1">
      <alignment vertical="top" wrapText="1"/>
    </xf>
    <xf numFmtId="2" fontId="10" fillId="0" borderId="32" xfId="0" applyNumberFormat="1" applyFont="1" applyBorder="1" applyAlignment="1">
      <alignment horizontal="center" vertical="top" wrapText="1"/>
    </xf>
    <xf numFmtId="0" fontId="20" fillId="0" borderId="48" xfId="0" applyFont="1" applyBorder="1" applyAlignment="1">
      <alignment vertical="top" wrapText="1"/>
    </xf>
    <xf numFmtId="0" fontId="19" fillId="0" borderId="33" xfId="0" applyFont="1" applyBorder="1" applyAlignment="1">
      <alignment horizontal="left" vertical="top"/>
    </xf>
    <xf numFmtId="2" fontId="19" fillId="0" borderId="33" xfId="0" applyNumberFormat="1" applyFont="1" applyBorder="1" applyAlignment="1">
      <alignment horizontal="left" vertical="top"/>
    </xf>
    <xf numFmtId="2" fontId="19" fillId="0" borderId="0" xfId="0" applyNumberFormat="1" applyFont="1" applyAlignment="1">
      <alignment horizontal="left" vertical="top"/>
    </xf>
    <xf numFmtId="0" fontId="19" fillId="0" borderId="43" xfId="0" applyFont="1" applyBorder="1" applyAlignment="1">
      <alignment vertical="top" wrapText="1"/>
    </xf>
    <xf numFmtId="0" fontId="19" fillId="0" borderId="40" xfId="0" applyFont="1" applyBorder="1" applyAlignment="1">
      <alignment vertical="top" wrapText="1"/>
    </xf>
    <xf numFmtId="2" fontId="19" fillId="0" borderId="40" xfId="0" applyNumberFormat="1" applyFont="1" applyBorder="1" applyAlignment="1">
      <alignment vertical="top" wrapText="1"/>
    </xf>
    <xf numFmtId="0" fontId="19" fillId="0" borderId="44" xfId="0" applyFont="1" applyBorder="1" applyAlignment="1">
      <alignment vertical="top" wrapText="1"/>
    </xf>
    <xf numFmtId="0" fontId="19" fillId="0" borderId="41" xfId="0" applyFont="1" applyBorder="1" applyAlignment="1">
      <alignment vertical="top" wrapText="1"/>
    </xf>
    <xf numFmtId="2" fontId="19" fillId="0" borderId="41" xfId="0" applyNumberFormat="1" applyFont="1" applyBorder="1" applyAlignment="1">
      <alignment vertical="top" wrapText="1"/>
    </xf>
    <xf numFmtId="0" fontId="0" fillId="0" borderId="46" xfId="0" applyBorder="1" applyAlignment="1">
      <alignment vertical="top" wrapText="1"/>
    </xf>
    <xf numFmtId="0" fontId="0" fillId="0" borderId="47" xfId="0" applyBorder="1" applyAlignment="1">
      <alignment vertical="top" wrapText="1"/>
    </xf>
    <xf numFmtId="2" fontId="0" fillId="0" borderId="47" xfId="0" applyNumberFormat="1" applyBorder="1" applyAlignment="1">
      <alignment vertical="top" wrapText="1"/>
    </xf>
    <xf numFmtId="2" fontId="0" fillId="0" borderId="48" xfId="0" applyNumberFormat="1" applyBorder="1" applyAlignment="1">
      <alignment vertical="top" wrapText="1"/>
    </xf>
    <xf numFmtId="0" fontId="19" fillId="0" borderId="35" xfId="0" applyFont="1" applyBorder="1" applyAlignment="1">
      <alignment vertical="top"/>
    </xf>
    <xf numFmtId="1" fontId="0" fillId="0" borderId="35" xfId="0" applyNumberFormat="1" applyBorder="1" applyAlignment="1">
      <alignment vertical="top"/>
    </xf>
    <xf numFmtId="49" fontId="0" fillId="0" borderId="35" xfId="0" applyNumberFormat="1" applyBorder="1" applyAlignment="1">
      <alignment vertical="top"/>
    </xf>
    <xf numFmtId="0" fontId="0" fillId="0" borderId="35" xfId="0" applyBorder="1" applyAlignment="1">
      <alignment vertical="top"/>
    </xf>
    <xf numFmtId="165" fontId="0" fillId="0" borderId="35" xfId="0" applyNumberFormat="1" applyBorder="1" applyAlignment="1">
      <alignment vertical="top"/>
    </xf>
    <xf numFmtId="2" fontId="0" fillId="0" borderId="35" xfId="0" applyNumberFormat="1" applyBorder="1" applyAlignment="1">
      <alignment vertical="top"/>
    </xf>
    <xf numFmtId="0" fontId="19" fillId="0" borderId="31" xfId="0" applyFont="1" applyBorder="1" applyAlignment="1">
      <alignment vertical="top"/>
    </xf>
    <xf numFmtId="1" fontId="0" fillId="0" borderId="31" xfId="0" applyNumberFormat="1" applyBorder="1" applyAlignment="1">
      <alignment vertical="top"/>
    </xf>
    <xf numFmtId="0" fontId="0" fillId="0" borderId="33" xfId="0" applyBorder="1" applyAlignment="1">
      <alignment vertical="top"/>
    </xf>
    <xf numFmtId="0" fontId="0" fillId="0" borderId="32" xfId="0" applyBorder="1" applyAlignment="1">
      <alignment vertical="top"/>
    </xf>
    <xf numFmtId="0" fontId="0" fillId="0" borderId="35" xfId="0" applyBorder="1" applyAlignment="1">
      <alignment horizontal="left" vertical="top"/>
    </xf>
    <xf numFmtId="0" fontId="19" fillId="0" borderId="35" xfId="0" applyFont="1" applyBorder="1" applyAlignment="1">
      <alignment horizontal="left" vertical="top"/>
    </xf>
    <xf numFmtId="0" fontId="0" fillId="0" borderId="32" xfId="0" applyBorder="1" applyAlignment="1">
      <alignment horizontal="left" vertical="top"/>
    </xf>
    <xf numFmtId="0" fontId="0" fillId="0" borderId="50" xfId="0" applyBorder="1" applyAlignment="1">
      <alignment vertical="top"/>
    </xf>
    <xf numFmtId="0" fontId="0" fillId="0" borderId="51" xfId="0" applyBorder="1" applyAlignment="1">
      <alignment vertical="top"/>
    </xf>
    <xf numFmtId="0" fontId="0" fillId="0" borderId="52" xfId="0" applyBorder="1" applyAlignment="1">
      <alignment vertical="top"/>
    </xf>
    <xf numFmtId="0" fontId="12" fillId="0" borderId="53" xfId="0" applyFont="1" applyBorder="1" applyAlignment="1">
      <alignment vertical="top"/>
    </xf>
    <xf numFmtId="0" fontId="12" fillId="0" borderId="54" xfId="0" applyFont="1" applyBorder="1" applyAlignment="1">
      <alignment vertical="top"/>
    </xf>
    <xf numFmtId="2" fontId="12" fillId="0" borderId="54" xfId="0" applyNumberFormat="1" applyFont="1" applyBorder="1" applyAlignment="1">
      <alignment vertical="top"/>
    </xf>
    <xf numFmtId="0" fontId="0" fillId="0" borderId="55" xfId="0" applyBorder="1" applyAlignment="1">
      <alignment vertical="top"/>
    </xf>
    <xf numFmtId="0" fontId="0" fillId="0" borderId="56" xfId="0" applyBorder="1" applyAlignment="1">
      <alignment vertical="top"/>
    </xf>
    <xf numFmtId="2" fontId="0" fillId="0" borderId="56" xfId="0" applyNumberFormat="1" applyBorder="1" applyAlignment="1">
      <alignment vertical="top"/>
    </xf>
    <xf numFmtId="2" fontId="12" fillId="0" borderId="57" xfId="0" applyNumberFormat="1" applyFont="1" applyBorder="1" applyAlignment="1">
      <alignment vertical="top"/>
    </xf>
    <xf numFmtId="0" fontId="12" fillId="0" borderId="50" xfId="0" applyFont="1" applyBorder="1" applyAlignment="1">
      <alignment horizontal="center" vertical="top" wrapText="1"/>
    </xf>
    <xf numFmtId="0" fontId="12" fillId="0" borderId="35" xfId="0" applyFont="1" applyBorder="1" applyAlignment="1">
      <alignment horizontal="center" vertical="top" wrapText="1"/>
    </xf>
    <xf numFmtId="0" fontId="12" fillId="0" borderId="56" xfId="0" applyFont="1" applyBorder="1" applyAlignment="1">
      <alignment horizontal="center" vertical="top" wrapText="1"/>
    </xf>
    <xf numFmtId="0" fontId="0" fillId="0" borderId="50" xfId="0" applyBorder="1" applyAlignment="1">
      <alignment horizontal="center" vertical="top"/>
    </xf>
    <xf numFmtId="0" fontId="0" fillId="0" borderId="35" xfId="0" applyBorder="1" applyAlignment="1">
      <alignment horizontal="center" vertical="top"/>
    </xf>
    <xf numFmtId="0" fontId="0" fillId="0" borderId="56" xfId="0" applyBorder="1" applyAlignment="1">
      <alignment horizontal="center" vertical="top"/>
    </xf>
    <xf numFmtId="0" fontId="19" fillId="0" borderId="58" xfId="0" applyFont="1" applyBorder="1" applyAlignment="1">
      <alignment vertical="top"/>
    </xf>
    <xf numFmtId="0" fontId="19" fillId="0" borderId="42" xfId="0" applyFont="1" applyBorder="1" applyAlignment="1">
      <alignment vertical="top"/>
    </xf>
    <xf numFmtId="0" fontId="19" fillId="0" borderId="59" xfId="0" applyFont="1" applyBorder="1" applyAlignment="1">
      <alignment vertical="top"/>
    </xf>
    <xf numFmtId="1" fontId="0" fillId="0" borderId="58" xfId="0" applyNumberFormat="1" applyBorder="1" applyAlignment="1">
      <alignment vertical="top"/>
    </xf>
    <xf numFmtId="49" fontId="0" fillId="0" borderId="42" xfId="0" applyNumberFormat="1" applyBorder="1" applyAlignment="1">
      <alignment vertical="top"/>
    </xf>
    <xf numFmtId="0" fontId="0" fillId="0" borderId="42" xfId="0" applyBorder="1" applyAlignment="1">
      <alignment vertical="top"/>
    </xf>
    <xf numFmtId="1" fontId="0" fillId="0" borderId="42" xfId="0" applyNumberFormat="1" applyBorder="1" applyAlignment="1">
      <alignment vertical="top"/>
    </xf>
    <xf numFmtId="165" fontId="0" fillId="0" borderId="42" xfId="0" applyNumberFormat="1" applyBorder="1" applyAlignment="1">
      <alignment vertical="top"/>
    </xf>
    <xf numFmtId="2" fontId="0" fillId="0" borderId="42" xfId="0" applyNumberFormat="1" applyBorder="1" applyAlignment="1">
      <alignment vertical="top"/>
    </xf>
    <xf numFmtId="0" fontId="0" fillId="0" borderId="59" xfId="0" applyBorder="1" applyAlignment="1">
      <alignment vertical="top"/>
    </xf>
    <xf numFmtId="0" fontId="0" fillId="0" borderId="40" xfId="0" applyBorder="1" applyAlignment="1">
      <alignment vertical="top"/>
    </xf>
    <xf numFmtId="0" fontId="0" fillId="0" borderId="43" xfId="0" applyBorder="1" applyAlignment="1">
      <alignment vertical="top"/>
    </xf>
    <xf numFmtId="0" fontId="0" fillId="0" borderId="60" xfId="0" applyBorder="1" applyAlignment="1">
      <alignment vertical="top"/>
    </xf>
    <xf numFmtId="0" fontId="10" fillId="0" borderId="1" xfId="0" applyFont="1" applyBorder="1" applyAlignment="1">
      <alignment horizontal="center" vertical="top" wrapText="1"/>
    </xf>
    <xf numFmtId="0" fontId="10" fillId="0" borderId="3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10" fillId="0" borderId="33" xfId="0" applyFont="1" applyBorder="1" applyAlignment="1">
      <alignment horizontal="center" vertical="top" wrapText="1"/>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33"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0" fontId="10" fillId="0" borderId="23" xfId="0" applyFont="1" applyBorder="1" applyAlignment="1">
      <alignment horizontal="right" vertical="top" wrapText="1"/>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22" xfId="0" applyNumberFormat="1" applyFont="1" applyBorder="1" applyAlignment="1">
      <alignment horizontal="right" vertical="top" wrapText="1"/>
    </xf>
    <xf numFmtId="1" fontId="9" fillId="0" borderId="21" xfId="0" applyNumberFormat="1" applyFont="1" applyBorder="1" applyAlignment="1">
      <alignment horizontal="right" vertical="top" wrapText="1"/>
    </xf>
    <xf numFmtId="1" fontId="9" fillId="0" borderId="22" xfId="0" applyNumberFormat="1" applyFont="1" applyBorder="1" applyAlignment="1">
      <alignment horizontal="right" vertical="top" wrapText="1"/>
    </xf>
    <xf numFmtId="2" fontId="10" fillId="0" borderId="21" xfId="0" applyNumberFormat="1" applyFont="1" applyBorder="1" applyAlignment="1">
      <alignment horizontal="center" vertical="top" wrapText="1"/>
    </xf>
    <xf numFmtId="2" fontId="10" fillId="0" borderId="22" xfId="0" applyNumberFormat="1" applyFont="1" applyBorder="1" applyAlignment="1">
      <alignment horizontal="center" vertical="top" wrapText="1"/>
    </xf>
    <xf numFmtId="1" fontId="10" fillId="0" borderId="21" xfId="0" applyNumberFormat="1" applyFont="1" applyBorder="1" applyAlignment="1">
      <alignment horizontal="center" vertical="top" wrapText="1"/>
    </xf>
    <xf numFmtId="1" fontId="10" fillId="0" borderId="22" xfId="0" applyNumberFormat="1" applyFont="1" applyBorder="1" applyAlignment="1">
      <alignment horizontal="center" vertical="top" wrapText="1"/>
    </xf>
    <xf numFmtId="0" fontId="6" fillId="0" borderId="1" xfId="0" applyFont="1" applyBorder="1" applyAlignment="1">
      <alignment horizontal="left" vertical="top" wrapText="1"/>
    </xf>
    <xf numFmtId="0" fontId="8" fillId="0" borderId="0" xfId="0" applyFont="1" applyAlignment="1">
      <alignment horizontal="left" vertical="top"/>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15" fontId="8" fillId="0" borderId="0" xfId="0" quotePrefix="1" applyNumberFormat="1" applyFont="1" applyAlignment="1">
      <alignment horizontal="center" vertical="top"/>
    </xf>
    <xf numFmtId="0" fontId="8" fillId="0" borderId="0" xfId="0" applyFont="1" applyAlignment="1">
      <alignment horizontal="center" vertical="top"/>
    </xf>
    <xf numFmtId="0" fontId="5" fillId="0" borderId="34" xfId="0" applyFont="1" applyBorder="1" applyAlignment="1">
      <alignment horizontal="center" vertical="top" wrapText="1"/>
    </xf>
    <xf numFmtId="0" fontId="5" fillId="0" borderId="35" xfId="0" applyFont="1" applyBorder="1" applyAlignment="1">
      <alignment horizontal="center" vertical="top" wrapText="1"/>
    </xf>
    <xf numFmtId="0" fontId="5" fillId="0" borderId="36" xfId="0" applyFont="1" applyBorder="1" applyAlignment="1">
      <alignment horizontal="center" vertical="top" wrapText="1"/>
    </xf>
    <xf numFmtId="0" fontId="5" fillId="0" borderId="37" xfId="0" applyFont="1" applyBorder="1" applyAlignment="1">
      <alignment horizontal="center" vertical="top" wrapText="1"/>
    </xf>
    <xf numFmtId="0" fontId="5" fillId="0" borderId="38" xfId="0" applyFont="1" applyBorder="1" applyAlignment="1">
      <alignment horizontal="center" vertical="top" wrapText="1"/>
    </xf>
    <xf numFmtId="0" fontId="5" fillId="0" borderId="39"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32" xfId="0" applyFont="1" applyBorder="1" applyAlignment="1">
      <alignment horizontal="center" vertical="top" wrapText="1"/>
    </xf>
    <xf numFmtId="0" fontId="10" fillId="3" borderId="19" xfId="0" applyFont="1" applyFill="1" applyBorder="1" applyAlignment="1">
      <alignment horizontal="center" vertical="top" wrapText="1"/>
    </xf>
    <xf numFmtId="0" fontId="10" fillId="3" borderId="20" xfId="0" applyFont="1" applyFill="1" applyBorder="1" applyAlignment="1">
      <alignment horizontal="center" vertical="top" wrapText="1"/>
    </xf>
    <xf numFmtId="0" fontId="10" fillId="3" borderId="21" xfId="0" applyFont="1" applyFill="1" applyBorder="1" applyAlignment="1">
      <alignment horizontal="center" vertical="top" wrapText="1"/>
    </xf>
    <xf numFmtId="0" fontId="10" fillId="3" borderId="18" xfId="0" applyFont="1" applyFill="1" applyBorder="1" applyAlignment="1">
      <alignment horizontal="center" vertical="top" wrapText="1"/>
    </xf>
    <xf numFmtId="0" fontId="11" fillId="3" borderId="18" xfId="0" applyFont="1" applyFill="1" applyBorder="1" applyAlignment="1">
      <alignment horizontal="center" vertical="top" wrapText="1"/>
    </xf>
    <xf numFmtId="0" fontId="10" fillId="3" borderId="24" xfId="0" applyFont="1" applyFill="1" applyBorder="1" applyAlignment="1">
      <alignment horizontal="center" vertical="top" wrapText="1"/>
    </xf>
    <xf numFmtId="0" fontId="10" fillId="3" borderId="25" xfId="0" applyFont="1" applyFill="1" applyBorder="1" applyAlignment="1">
      <alignment horizontal="center" vertical="top" wrapText="1"/>
    </xf>
    <xf numFmtId="0" fontId="10" fillId="0" borderId="19" xfId="0" applyFont="1" applyBorder="1" applyAlignment="1">
      <alignment horizontal="center" vertical="top" wrapText="1"/>
    </xf>
    <xf numFmtId="0" fontId="10" fillId="0" borderId="20" xfId="0" applyFont="1" applyBorder="1" applyAlignment="1">
      <alignment horizontal="center" vertical="top" wrapText="1"/>
    </xf>
    <xf numFmtId="0" fontId="10" fillId="0" borderId="21" xfId="0" applyFont="1" applyBorder="1" applyAlignment="1">
      <alignment horizontal="center" vertical="top" wrapText="1"/>
    </xf>
    <xf numFmtId="0" fontId="10" fillId="0" borderId="18" xfId="0" applyFont="1" applyBorder="1" applyAlignment="1">
      <alignment horizontal="center" vertical="top" wrapText="1"/>
    </xf>
    <xf numFmtId="0" fontId="11" fillId="0" borderId="18"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10" fillId="0" borderId="23" xfId="0" applyFont="1" applyBorder="1" applyAlignment="1">
      <alignment horizontal="center" vertical="top" wrapText="1"/>
    </xf>
    <xf numFmtId="0" fontId="11" fillId="0" borderId="23" xfId="0" applyFont="1" applyBorder="1" applyAlignment="1">
      <alignment horizontal="center" vertical="top" wrapText="1"/>
    </xf>
    <xf numFmtId="0" fontId="11" fillId="0" borderId="20" xfId="0" applyFont="1" applyBorder="1" applyAlignment="1">
      <alignment horizontal="center" vertical="top" wrapText="1"/>
    </xf>
    <xf numFmtId="0" fontId="11" fillId="0" borderId="21" xfId="0"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10" fillId="0" borderId="9" xfId="0" applyNumberFormat="1" applyFont="1" applyBorder="1" applyAlignment="1">
      <alignment horizontal="center" vertical="top" wrapText="1"/>
    </xf>
    <xf numFmtId="2" fontId="10"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9"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2" fontId="10" fillId="0" borderId="31" xfId="0" applyNumberFormat="1" applyFont="1" applyBorder="1" applyAlignment="1">
      <alignment horizontal="center"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22" xfId="0" applyNumberFormat="1" applyFont="1" applyBorder="1" applyAlignment="1">
      <alignment horizontal="center" vertical="top" wrapText="1"/>
    </xf>
    <xf numFmtId="0" fontId="9" fillId="0" borderId="22" xfId="0" applyFont="1" applyBorder="1" applyAlignment="1">
      <alignment horizontal="center" vertical="top" wrapText="1"/>
    </xf>
    <xf numFmtId="0" fontId="9" fillId="0" borderId="23" xfId="0" applyFont="1" applyBorder="1" applyAlignment="1">
      <alignment horizontal="center" vertical="top" wrapText="1"/>
    </xf>
    <xf numFmtId="0" fontId="9" fillId="0" borderId="20" xfId="0" applyFont="1" applyBorder="1" applyAlignment="1">
      <alignment horizontal="center" vertical="top" wrapText="1"/>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2" fontId="10" fillId="0" borderId="49"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0" xfId="0" applyFont="1" applyBorder="1" applyAlignment="1">
      <alignment horizontal="center" vertical="top"/>
    </xf>
    <xf numFmtId="0" fontId="12" fillId="0" borderId="0" xfId="0" applyFont="1" applyAlignment="1">
      <alignment horizontal="center" vertical="top"/>
    </xf>
    <xf numFmtId="0" fontId="23" fillId="0" borderId="31" xfId="0" applyFont="1" applyBorder="1" applyAlignment="1">
      <alignment vertical="top"/>
    </xf>
    <xf numFmtId="0" fontId="23" fillId="0" borderId="35" xfId="0" applyFont="1" applyBorder="1" applyAlignment="1">
      <alignment vertical="top"/>
    </xf>
    <xf numFmtId="0" fontId="12" fillId="0" borderId="51" xfId="0" applyFont="1" applyBorder="1" applyAlignment="1">
      <alignment vertical="top"/>
    </xf>
    <xf numFmtId="0" fontId="12" fillId="0" borderId="52" xfId="0" applyFont="1" applyBorder="1" applyAlignment="1">
      <alignment vertical="top"/>
    </xf>
    <xf numFmtId="0" fontId="12" fillId="0" borderId="55" xfId="0" applyFont="1" applyBorder="1" applyAlignment="1">
      <alignment vertical="top"/>
    </xf>
    <xf numFmtId="0" fontId="24" fillId="0" borderId="0" xfId="0" applyFont="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workbookViewId="0">
      <selection activeCell="J3" sqref="J3:M3"/>
    </sheetView>
  </sheetViews>
  <sheetFormatPr defaultColWidth="9.33203125" defaultRowHeight="14.4" x14ac:dyDescent="0.25"/>
  <cols>
    <col min="1" max="1" width="4.44140625" style="6" customWidth="1"/>
    <col min="2" max="2" width="4" style="1" customWidth="1"/>
    <col min="3" max="3" width="40.44140625" style="1" customWidth="1"/>
    <col min="4" max="8" width="9.33203125" style="1"/>
    <col min="9" max="9" width="3" style="1" customWidth="1"/>
    <col min="10" max="10" width="19.33203125" style="1" customWidth="1"/>
    <col min="11" max="11" width="17.6640625" style="1" customWidth="1"/>
    <col min="12" max="12" width="22.44140625" style="1" customWidth="1"/>
    <col min="13" max="13" width="15.33203125" style="1" customWidth="1"/>
    <col min="14" max="16384" width="9.33203125" style="1"/>
  </cols>
  <sheetData>
    <row r="1" spans="1:13" ht="17.100000000000001" customHeight="1" x14ac:dyDescent="0.25">
      <c r="A1" s="231" t="s">
        <v>19</v>
      </c>
      <c r="B1" s="231"/>
      <c r="C1" s="231"/>
      <c r="D1" s="231"/>
      <c r="E1" s="231"/>
      <c r="F1" s="231"/>
      <c r="G1" s="231"/>
      <c r="H1" s="231"/>
      <c r="I1" s="231"/>
      <c r="J1" s="231"/>
      <c r="K1" s="231"/>
      <c r="L1" s="231"/>
      <c r="M1" s="231"/>
    </row>
    <row r="2" spans="1:13" ht="24" customHeight="1" x14ac:dyDescent="0.25">
      <c r="A2" s="232" t="s">
        <v>0</v>
      </c>
      <c r="B2" s="232"/>
      <c r="C2" s="232"/>
      <c r="D2" s="232"/>
      <c r="E2" s="232"/>
      <c r="F2" s="232"/>
      <c r="G2" s="232"/>
      <c r="H2" s="232"/>
      <c r="I2" s="232"/>
      <c r="J2" s="232"/>
      <c r="K2" s="232"/>
      <c r="L2" s="232"/>
      <c r="M2" s="232"/>
    </row>
    <row r="3" spans="1:13" ht="17.100000000000001" customHeight="1" x14ac:dyDescent="0.25">
      <c r="A3" s="5" t="s">
        <v>7</v>
      </c>
      <c r="B3" s="233" t="s">
        <v>1</v>
      </c>
      <c r="C3" s="233"/>
      <c r="D3" s="233"/>
      <c r="E3" s="233"/>
      <c r="F3" s="233"/>
      <c r="G3" s="233"/>
      <c r="H3" s="233"/>
      <c r="I3" s="233"/>
      <c r="J3" s="230" t="s">
        <v>180</v>
      </c>
      <c r="K3" s="230"/>
      <c r="L3" s="230"/>
      <c r="M3" s="230"/>
    </row>
    <row r="4" spans="1:13" ht="17.100000000000001" customHeight="1" x14ac:dyDescent="0.25">
      <c r="A4" s="5" t="s">
        <v>8</v>
      </c>
      <c r="B4" s="233" t="s">
        <v>2</v>
      </c>
      <c r="C4" s="233"/>
      <c r="D4" s="233"/>
      <c r="E4" s="233"/>
      <c r="F4" s="233"/>
      <c r="G4" s="233"/>
      <c r="H4" s="233"/>
      <c r="I4" s="233"/>
      <c r="J4" s="230"/>
      <c r="K4" s="230"/>
      <c r="L4" s="230"/>
      <c r="M4" s="230"/>
    </row>
    <row r="5" spans="1:13" ht="17.100000000000001" customHeight="1" x14ac:dyDescent="0.25">
      <c r="A5" s="5" t="s">
        <v>9</v>
      </c>
      <c r="B5" s="233" t="s">
        <v>20</v>
      </c>
      <c r="C5" s="233"/>
      <c r="D5" s="233"/>
      <c r="E5" s="233"/>
      <c r="F5" s="233"/>
      <c r="G5" s="233"/>
      <c r="H5" s="233"/>
      <c r="I5" s="233"/>
      <c r="J5" s="229" t="s">
        <v>168</v>
      </c>
      <c r="K5" s="229"/>
      <c r="L5" s="229"/>
      <c r="M5" s="229"/>
    </row>
    <row r="6" spans="1:13" ht="17.100000000000001" customHeight="1" x14ac:dyDescent="0.25">
      <c r="B6" s="2" t="s">
        <v>3</v>
      </c>
      <c r="C6" s="233" t="s">
        <v>4</v>
      </c>
      <c r="D6" s="233"/>
      <c r="E6" s="233"/>
      <c r="F6" s="233"/>
      <c r="G6" s="233"/>
      <c r="H6" s="233"/>
      <c r="I6" s="233"/>
      <c r="J6" s="236" t="s">
        <v>181</v>
      </c>
      <c r="K6" s="236"/>
      <c r="L6" s="236"/>
      <c r="M6" s="237"/>
    </row>
    <row r="7" spans="1:13" ht="17.100000000000001" customHeight="1" x14ac:dyDescent="0.25">
      <c r="B7" s="2" t="s">
        <v>5</v>
      </c>
      <c r="C7" s="233" t="s">
        <v>6</v>
      </c>
      <c r="D7" s="233"/>
      <c r="E7" s="233"/>
      <c r="F7" s="233"/>
      <c r="G7" s="233"/>
      <c r="H7" s="233"/>
      <c r="I7" s="233"/>
      <c r="J7" s="230"/>
      <c r="K7" s="230"/>
      <c r="L7" s="230"/>
      <c r="M7" s="230"/>
    </row>
    <row r="8" spans="1:13" ht="17.100000000000001" customHeight="1" x14ac:dyDescent="0.25">
      <c r="A8" s="7" t="s">
        <v>10</v>
      </c>
      <c r="B8" s="1" t="s">
        <v>11</v>
      </c>
    </row>
    <row r="10" spans="1:13" ht="53.25" customHeight="1" x14ac:dyDescent="0.25">
      <c r="B10" s="3"/>
      <c r="C10" s="235" t="s">
        <v>12</v>
      </c>
      <c r="D10" s="235"/>
      <c r="E10" s="235"/>
      <c r="F10" s="235"/>
      <c r="G10" s="235"/>
      <c r="H10" s="235"/>
      <c r="I10" s="235"/>
      <c r="J10" s="8" t="s">
        <v>169</v>
      </c>
      <c r="K10" s="97" t="s">
        <v>25</v>
      </c>
      <c r="L10" s="97" t="s">
        <v>170</v>
      </c>
      <c r="M10" s="8" t="s">
        <v>171</v>
      </c>
    </row>
    <row r="11" spans="1:13" ht="22.5" customHeight="1" x14ac:dyDescent="0.25">
      <c r="B11" s="4" t="s">
        <v>7</v>
      </c>
      <c r="C11" s="228" t="s">
        <v>13</v>
      </c>
      <c r="D11" s="228"/>
      <c r="E11" s="228"/>
      <c r="F11" s="228"/>
      <c r="G11" s="228"/>
      <c r="H11" s="228"/>
      <c r="I11" s="228"/>
      <c r="J11" s="9" t="s">
        <v>21</v>
      </c>
      <c r="K11" s="9" t="s">
        <v>21</v>
      </c>
      <c r="L11" s="9" t="s">
        <v>21</v>
      </c>
      <c r="M11" s="9" t="s">
        <v>21</v>
      </c>
    </row>
    <row r="12" spans="1:13" ht="21" customHeight="1" x14ac:dyDescent="0.25">
      <c r="B12" s="4" t="s">
        <v>8</v>
      </c>
      <c r="C12" s="228" t="s">
        <v>172</v>
      </c>
      <c r="D12" s="228"/>
      <c r="E12" s="228"/>
      <c r="F12" s="228"/>
      <c r="G12" s="228"/>
      <c r="H12" s="228"/>
      <c r="I12" s="228"/>
      <c r="J12" s="9" t="s">
        <v>21</v>
      </c>
      <c r="K12" s="9" t="s">
        <v>21</v>
      </c>
      <c r="L12" s="9" t="s">
        <v>21</v>
      </c>
      <c r="M12" s="9" t="s">
        <v>21</v>
      </c>
    </row>
    <row r="13" spans="1:13" ht="22.5" customHeight="1" x14ac:dyDescent="0.25">
      <c r="B13" s="4" t="s">
        <v>9</v>
      </c>
      <c r="C13" s="228" t="s">
        <v>173</v>
      </c>
      <c r="D13" s="228"/>
      <c r="E13" s="228"/>
      <c r="F13" s="228"/>
      <c r="G13" s="228"/>
      <c r="H13" s="228"/>
      <c r="I13" s="228"/>
      <c r="J13" s="9" t="s">
        <v>21</v>
      </c>
      <c r="K13" s="9" t="s">
        <v>21</v>
      </c>
      <c r="L13" s="9" t="s">
        <v>21</v>
      </c>
      <c r="M13" s="9" t="s">
        <v>21</v>
      </c>
    </row>
    <row r="14" spans="1:13" ht="30" customHeight="1" x14ac:dyDescent="0.25">
      <c r="B14" s="4" t="s">
        <v>10</v>
      </c>
      <c r="C14" s="228" t="s">
        <v>174</v>
      </c>
      <c r="D14" s="228"/>
      <c r="E14" s="228"/>
      <c r="F14" s="228"/>
      <c r="G14" s="228"/>
      <c r="H14" s="228"/>
      <c r="I14" s="228"/>
      <c r="J14" s="9" t="s">
        <v>21</v>
      </c>
      <c r="K14" s="9" t="s">
        <v>21</v>
      </c>
      <c r="L14" s="9" t="s">
        <v>21</v>
      </c>
      <c r="M14" s="9"/>
    </row>
    <row r="15" spans="1:13" ht="30" customHeight="1" x14ac:dyDescent="0.25">
      <c r="B15" s="99">
        <v>5</v>
      </c>
      <c r="C15" s="228" t="s">
        <v>14</v>
      </c>
      <c r="D15" s="228"/>
      <c r="E15" s="228"/>
      <c r="F15" s="228"/>
      <c r="G15" s="228"/>
      <c r="H15" s="228"/>
      <c r="I15" s="228"/>
      <c r="J15" s="9" t="s">
        <v>21</v>
      </c>
      <c r="K15" s="9" t="s">
        <v>21</v>
      </c>
      <c r="L15" s="9" t="s">
        <v>21</v>
      </c>
      <c r="M15" s="98"/>
    </row>
    <row r="16" spans="1:13" ht="30" customHeight="1" x14ac:dyDescent="0.25">
      <c r="B16" s="99">
        <v>6</v>
      </c>
      <c r="C16" s="228" t="s">
        <v>15</v>
      </c>
      <c r="D16" s="228"/>
      <c r="E16" s="228"/>
      <c r="F16" s="228"/>
      <c r="G16" s="228"/>
      <c r="H16" s="228"/>
      <c r="I16" s="228"/>
      <c r="J16" s="9" t="s">
        <v>21</v>
      </c>
      <c r="K16" s="9" t="s">
        <v>21</v>
      </c>
      <c r="L16" s="238"/>
      <c r="M16" s="239"/>
    </row>
    <row r="17" spans="1:13" ht="30" customHeight="1" x14ac:dyDescent="0.25">
      <c r="B17" s="99">
        <v>7</v>
      </c>
      <c r="C17" s="228" t="s">
        <v>175</v>
      </c>
      <c r="D17" s="228"/>
      <c r="E17" s="228"/>
      <c r="F17" s="228"/>
      <c r="G17" s="228"/>
      <c r="H17" s="228"/>
      <c r="I17" s="228"/>
      <c r="J17" s="9" t="s">
        <v>21</v>
      </c>
      <c r="K17" s="9" t="s">
        <v>21</v>
      </c>
      <c r="L17" s="240"/>
      <c r="M17" s="241"/>
    </row>
    <row r="18" spans="1:13" ht="30" customHeight="1" x14ac:dyDescent="0.25">
      <c r="B18" s="99">
        <v>8</v>
      </c>
      <c r="C18" s="228" t="s">
        <v>176</v>
      </c>
      <c r="D18" s="228"/>
      <c r="E18" s="228"/>
      <c r="F18" s="228"/>
      <c r="G18" s="228"/>
      <c r="H18" s="228"/>
      <c r="I18" s="228"/>
      <c r="J18" s="9" t="s">
        <v>21</v>
      </c>
      <c r="K18" s="9" t="s">
        <v>21</v>
      </c>
      <c r="L18" s="240"/>
      <c r="M18" s="241"/>
    </row>
    <row r="19" spans="1:13" ht="30" customHeight="1" x14ac:dyDescent="0.25">
      <c r="B19" s="99">
        <v>9</v>
      </c>
      <c r="C19" s="228" t="s">
        <v>177</v>
      </c>
      <c r="D19" s="228"/>
      <c r="E19" s="228"/>
      <c r="F19" s="228"/>
      <c r="G19" s="228"/>
      <c r="H19" s="228"/>
      <c r="I19" s="228"/>
      <c r="J19" s="9" t="s">
        <v>21</v>
      </c>
      <c r="K19" s="9" t="s">
        <v>21</v>
      </c>
      <c r="L19" s="242"/>
      <c r="M19" s="243"/>
    </row>
    <row r="20" spans="1:13" ht="30" customHeight="1" x14ac:dyDescent="0.25">
      <c r="B20" s="99">
        <v>10</v>
      </c>
      <c r="C20" s="228" t="s">
        <v>178</v>
      </c>
      <c r="D20" s="228"/>
      <c r="E20" s="228"/>
      <c r="F20" s="228"/>
      <c r="G20" s="228"/>
      <c r="H20" s="228"/>
      <c r="I20" s="228"/>
      <c r="J20" s="9" t="s">
        <v>21</v>
      </c>
      <c r="K20" s="9" t="s">
        <v>21</v>
      </c>
      <c r="L20" s="9" t="s">
        <v>21</v>
      </c>
      <c r="M20" s="9" t="s">
        <v>21</v>
      </c>
    </row>
    <row r="21" spans="1:13" ht="30" customHeight="1" x14ac:dyDescent="0.25">
      <c r="B21" s="99">
        <v>11</v>
      </c>
      <c r="C21" s="228" t="s">
        <v>179</v>
      </c>
      <c r="D21" s="228"/>
      <c r="E21" s="228"/>
      <c r="F21" s="228"/>
      <c r="G21" s="228"/>
      <c r="H21" s="228"/>
      <c r="I21" s="228"/>
      <c r="J21" s="9" t="s">
        <v>21</v>
      </c>
      <c r="K21" s="244"/>
      <c r="L21" s="245"/>
      <c r="M21" s="246"/>
    </row>
    <row r="22" spans="1:13" ht="80.25" customHeight="1" x14ac:dyDescent="0.25">
      <c r="B22" s="234" t="s">
        <v>18</v>
      </c>
      <c r="C22" s="234"/>
      <c r="D22" s="234"/>
      <c r="E22" s="234"/>
      <c r="F22" s="234"/>
      <c r="G22" s="234"/>
      <c r="H22" s="234"/>
      <c r="I22" s="234"/>
      <c r="J22" s="234"/>
      <c r="K22" s="234"/>
      <c r="L22" s="234"/>
      <c r="M22" s="234"/>
    </row>
    <row r="24" spans="1:13" x14ac:dyDescent="0.25">
      <c r="A24" s="5" t="s">
        <v>16</v>
      </c>
      <c r="B24" s="233" t="s">
        <v>17</v>
      </c>
      <c r="C24" s="233"/>
      <c r="D24" s="233"/>
      <c r="E24" s="233"/>
      <c r="F24" s="233"/>
      <c r="G24" s="233"/>
      <c r="H24" s="233"/>
      <c r="I24" s="233"/>
    </row>
  </sheetData>
  <mergeCells count="28">
    <mergeCell ref="B24:I24"/>
    <mergeCell ref="B22:M22"/>
    <mergeCell ref="C6:I6"/>
    <mergeCell ref="C7:I7"/>
    <mergeCell ref="C10:I10"/>
    <mergeCell ref="C11:I11"/>
    <mergeCell ref="C12:I12"/>
    <mergeCell ref="C15:I15"/>
    <mergeCell ref="C16:I16"/>
    <mergeCell ref="J6:M6"/>
    <mergeCell ref="C17:I17"/>
    <mergeCell ref="C18:I18"/>
    <mergeCell ref="C19:I19"/>
    <mergeCell ref="L16:M19"/>
    <mergeCell ref="K21:M21"/>
    <mergeCell ref="C20:I20"/>
    <mergeCell ref="A1:M1"/>
    <mergeCell ref="A2:M2"/>
    <mergeCell ref="B3:I3"/>
    <mergeCell ref="B4:I4"/>
    <mergeCell ref="B5:I5"/>
    <mergeCell ref="J4:M4"/>
    <mergeCell ref="J3:M3"/>
    <mergeCell ref="C21:I21"/>
    <mergeCell ref="C13:I13"/>
    <mergeCell ref="C14:I14"/>
    <mergeCell ref="J5:M5"/>
    <mergeCell ref="J7:M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1"/>
  <sheetViews>
    <sheetView topLeftCell="O1" workbookViewId="0">
      <selection activeCell="AD1" sqref="AD1"/>
    </sheetView>
  </sheetViews>
  <sheetFormatPr defaultRowHeight="13.2" x14ac:dyDescent="0.25"/>
  <cols>
    <col min="1" max="1" width="10.33203125" customWidth="1"/>
    <col min="2" max="2" width="29.44140625" customWidth="1"/>
    <col min="3" max="9" width="12.77734375" customWidth="1"/>
    <col min="10" max="11" width="15.77734375" customWidth="1"/>
    <col min="12" max="29" width="12.77734375" customWidth="1"/>
  </cols>
  <sheetData>
    <row r="1" spans="1:29" ht="18.75" customHeight="1" x14ac:dyDescent="0.25">
      <c r="A1" s="261" t="s">
        <v>35</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row>
    <row r="2" spans="1:29" ht="35.25" customHeight="1" x14ac:dyDescent="0.25">
      <c r="A2" s="256" t="s">
        <v>60</v>
      </c>
      <c r="B2" s="256" t="s">
        <v>59</v>
      </c>
      <c r="C2" s="256" t="s">
        <v>58</v>
      </c>
      <c r="D2" s="256" t="s">
        <v>57</v>
      </c>
      <c r="E2" s="256" t="s">
        <v>56</v>
      </c>
      <c r="F2" s="256" t="s">
        <v>55</v>
      </c>
      <c r="G2" s="256" t="s">
        <v>42</v>
      </c>
      <c r="H2" s="256" t="s">
        <v>54</v>
      </c>
      <c r="I2" s="254" t="s">
        <v>53</v>
      </c>
      <c r="J2" s="265"/>
      <c r="K2" s="265"/>
      <c r="L2" s="266"/>
      <c r="M2" s="267" t="s">
        <v>165</v>
      </c>
      <c r="N2" s="267" t="s">
        <v>166</v>
      </c>
      <c r="O2" s="267" t="s">
        <v>167</v>
      </c>
      <c r="P2" s="256" t="s">
        <v>134</v>
      </c>
      <c r="Q2" s="256" t="s">
        <v>135</v>
      </c>
      <c r="R2" s="256" t="s">
        <v>46</v>
      </c>
      <c r="S2" s="254" t="s">
        <v>52</v>
      </c>
      <c r="T2" s="266"/>
      <c r="U2" s="254" t="s">
        <v>51</v>
      </c>
      <c r="V2" s="255"/>
      <c r="W2" s="254" t="s">
        <v>139</v>
      </c>
      <c r="X2" s="255"/>
      <c r="Y2" s="247" t="s">
        <v>140</v>
      </c>
      <c r="Z2" s="248"/>
      <c r="AA2" s="247" t="s">
        <v>142</v>
      </c>
      <c r="AB2" s="248"/>
      <c r="AC2" s="256" t="s">
        <v>50</v>
      </c>
    </row>
    <row r="3" spans="1:29" ht="15.9" customHeight="1" x14ac:dyDescent="0.25">
      <c r="A3" s="262"/>
      <c r="B3" s="263"/>
      <c r="C3" s="262"/>
      <c r="D3" s="263"/>
      <c r="E3" s="262"/>
      <c r="F3" s="262"/>
      <c r="G3" s="263"/>
      <c r="H3" s="263"/>
      <c r="I3" s="254" t="s">
        <v>22</v>
      </c>
      <c r="J3" s="264"/>
      <c r="K3" s="255"/>
      <c r="L3" s="256" t="s">
        <v>63</v>
      </c>
      <c r="M3" s="263"/>
      <c r="N3" s="263"/>
      <c r="O3" s="263"/>
      <c r="P3" s="262"/>
      <c r="Q3" s="262"/>
      <c r="R3" s="263"/>
      <c r="S3" s="256" t="s">
        <v>23</v>
      </c>
      <c r="T3" s="256" t="s">
        <v>64</v>
      </c>
      <c r="U3" s="256" t="s">
        <v>23</v>
      </c>
      <c r="V3" s="256" t="s">
        <v>64</v>
      </c>
      <c r="W3" s="256" t="s">
        <v>23</v>
      </c>
      <c r="X3" s="256" t="s">
        <v>64</v>
      </c>
      <c r="Y3" s="249" t="s">
        <v>23</v>
      </c>
      <c r="Z3" s="249" t="s">
        <v>64</v>
      </c>
      <c r="AA3" s="249" t="s">
        <v>23</v>
      </c>
      <c r="AB3" s="249" t="s">
        <v>64</v>
      </c>
      <c r="AC3" s="263"/>
    </row>
    <row r="4" spans="1:29" ht="99" customHeight="1" x14ac:dyDescent="0.25">
      <c r="A4" s="257"/>
      <c r="B4" s="258"/>
      <c r="C4" s="257"/>
      <c r="D4" s="258"/>
      <c r="E4" s="257"/>
      <c r="F4" s="257"/>
      <c r="G4" s="258"/>
      <c r="H4" s="258"/>
      <c r="I4" s="11" t="s">
        <v>65</v>
      </c>
      <c r="J4" s="11" t="s">
        <v>62</v>
      </c>
      <c r="K4" s="11" t="s">
        <v>34</v>
      </c>
      <c r="L4" s="258"/>
      <c r="M4" s="258"/>
      <c r="N4" s="258"/>
      <c r="O4" s="258"/>
      <c r="P4" s="257"/>
      <c r="Q4" s="257"/>
      <c r="R4" s="258"/>
      <c r="S4" s="257"/>
      <c r="T4" s="258"/>
      <c r="U4" s="257"/>
      <c r="V4" s="258"/>
      <c r="W4" s="257"/>
      <c r="X4" s="258"/>
      <c r="Y4" s="250"/>
      <c r="Z4" s="251"/>
      <c r="AA4" s="250"/>
      <c r="AB4" s="251"/>
      <c r="AC4" s="258"/>
    </row>
    <row r="5" spans="1:29" s="16" customFormat="1" ht="29.25" customHeight="1" x14ac:dyDescent="0.25">
      <c r="A5" s="13" t="s">
        <v>36</v>
      </c>
      <c r="B5" s="15" t="s">
        <v>37</v>
      </c>
      <c r="C5" s="13" t="s">
        <v>38</v>
      </c>
      <c r="D5" s="15" t="s">
        <v>39</v>
      </c>
      <c r="E5" s="13" t="s">
        <v>40</v>
      </c>
      <c r="F5" s="13" t="s">
        <v>41</v>
      </c>
      <c r="G5" s="15" t="s">
        <v>61</v>
      </c>
      <c r="H5" s="15" t="s">
        <v>43</v>
      </c>
      <c r="I5" s="254" t="s">
        <v>44</v>
      </c>
      <c r="J5" s="264"/>
      <c r="K5" s="264"/>
      <c r="L5" s="255"/>
      <c r="M5" s="96"/>
      <c r="N5" s="96"/>
      <c r="O5" s="96"/>
      <c r="P5" s="13" t="s">
        <v>45</v>
      </c>
      <c r="Q5" s="13" t="s">
        <v>136</v>
      </c>
      <c r="R5" s="15" t="s">
        <v>137</v>
      </c>
      <c r="S5" s="259" t="s">
        <v>48</v>
      </c>
      <c r="T5" s="260"/>
      <c r="U5" s="259" t="s">
        <v>49</v>
      </c>
      <c r="V5" s="260"/>
      <c r="W5" s="259" t="s">
        <v>138</v>
      </c>
      <c r="X5" s="260"/>
      <c r="Y5" s="252" t="s">
        <v>141</v>
      </c>
      <c r="Z5" s="253"/>
      <c r="AA5" s="252" t="s">
        <v>143</v>
      </c>
      <c r="AB5" s="253"/>
      <c r="AC5" s="15" t="s">
        <v>144</v>
      </c>
    </row>
    <row r="6" spans="1:29" s="59" customFormat="1" ht="20.25" customHeight="1" x14ac:dyDescent="0.25">
      <c r="A6" s="47" t="s">
        <v>24</v>
      </c>
      <c r="B6" s="48" t="s">
        <v>25</v>
      </c>
      <c r="C6" s="49">
        <v>4</v>
      </c>
      <c r="D6" s="50">
        <v>6280724</v>
      </c>
      <c r="E6" s="50">
        <v>0</v>
      </c>
      <c r="F6" s="49"/>
      <c r="G6" s="50">
        <f>SUM(D6:F6)</f>
        <v>6280724</v>
      </c>
      <c r="H6" s="51">
        <f>(G6/(G11-G9))*100</f>
        <v>58.154851851851852</v>
      </c>
      <c r="I6" s="50">
        <v>6280724</v>
      </c>
      <c r="J6" s="51"/>
      <c r="K6" s="51">
        <f>(I6+J6)</f>
        <v>6280724</v>
      </c>
      <c r="L6" s="51">
        <f>(K6/K11)*100</f>
        <v>58.154851851851852</v>
      </c>
      <c r="M6" s="51">
        <v>0</v>
      </c>
      <c r="N6" s="51">
        <v>0</v>
      </c>
      <c r="O6" s="51">
        <v>0</v>
      </c>
      <c r="P6" s="50">
        <v>0</v>
      </c>
      <c r="Q6" s="52">
        <f>(G6+P6)</f>
        <v>6280724</v>
      </c>
      <c r="R6" s="53">
        <f>(Q6-G9)/(Q11)*100</f>
        <v>58.154851851851852</v>
      </c>
      <c r="S6" s="54">
        <v>0</v>
      </c>
      <c r="T6" s="55"/>
      <c r="U6" s="54">
        <v>0</v>
      </c>
      <c r="V6" s="55"/>
      <c r="W6" s="54">
        <v>0</v>
      </c>
      <c r="X6" s="55"/>
      <c r="Y6" s="56">
        <v>0</v>
      </c>
      <c r="Z6" s="57"/>
      <c r="AA6" s="57">
        <f>(U6+W6+Y6)</f>
        <v>0</v>
      </c>
      <c r="AB6" s="57"/>
      <c r="AC6" s="58">
        <v>6280724</v>
      </c>
    </row>
    <row r="7" spans="1:29" s="59" customFormat="1" ht="18" customHeight="1" x14ac:dyDescent="0.25">
      <c r="A7" s="47" t="s">
        <v>26</v>
      </c>
      <c r="B7" s="48" t="s">
        <v>27</v>
      </c>
      <c r="C7" s="49">
        <v>2920</v>
      </c>
      <c r="D7" s="50">
        <v>4519276</v>
      </c>
      <c r="E7" s="50">
        <v>0</v>
      </c>
      <c r="F7" s="49"/>
      <c r="G7" s="50">
        <f>SUM(D7:F7)</f>
        <v>4519276</v>
      </c>
      <c r="H7" s="51">
        <f>(G7/(G11-G9))*100</f>
        <v>41.845148148148148</v>
      </c>
      <c r="I7" s="50">
        <v>4519276</v>
      </c>
      <c r="J7" s="51"/>
      <c r="K7" s="51">
        <f>(I7+J7)</f>
        <v>4519276</v>
      </c>
      <c r="L7" s="51">
        <f>(K7/K11)*100</f>
        <v>41.845148148148148</v>
      </c>
      <c r="M7" s="51">
        <v>0</v>
      </c>
      <c r="N7" s="51">
        <v>0</v>
      </c>
      <c r="O7" s="51">
        <v>0</v>
      </c>
      <c r="P7" s="50">
        <v>0</v>
      </c>
      <c r="Q7" s="52">
        <f>(G7+P7)</f>
        <v>4519276</v>
      </c>
      <c r="R7" s="53">
        <f>(Q7-G9)/(Q11)*100</f>
        <v>41.845148148148148</v>
      </c>
      <c r="S7" s="54">
        <v>0</v>
      </c>
      <c r="T7" s="60"/>
      <c r="U7" s="54">
        <v>35456</v>
      </c>
      <c r="V7" s="55">
        <f>(U7/(G7))*100</f>
        <v>0.78455044569085852</v>
      </c>
      <c r="W7" s="54">
        <v>0</v>
      </c>
      <c r="X7" s="55"/>
      <c r="Y7" s="56">
        <v>0</v>
      </c>
      <c r="Z7" s="57"/>
      <c r="AA7" s="57">
        <v>0</v>
      </c>
      <c r="AB7" s="57">
        <v>0</v>
      </c>
      <c r="AC7" s="61">
        <v>4484776</v>
      </c>
    </row>
    <row r="8" spans="1:29" ht="18.75" customHeight="1" x14ac:dyDescent="0.25">
      <c r="A8" s="14" t="s">
        <v>28</v>
      </c>
      <c r="B8" s="12" t="s">
        <v>29</v>
      </c>
      <c r="C8" s="22"/>
      <c r="D8" s="22"/>
      <c r="E8" s="22"/>
      <c r="F8" s="22"/>
      <c r="G8" s="22">
        <f>SUM(D8:F8)</f>
        <v>0</v>
      </c>
      <c r="H8" s="22"/>
      <c r="I8" s="22"/>
      <c r="J8" s="22"/>
      <c r="K8" s="22"/>
      <c r="L8" s="22"/>
      <c r="M8" s="22"/>
      <c r="N8" s="22"/>
      <c r="O8" s="22"/>
      <c r="P8" s="22"/>
      <c r="Q8" s="21"/>
      <c r="R8" s="21"/>
      <c r="S8" s="23"/>
      <c r="T8" s="23"/>
      <c r="U8" s="27"/>
      <c r="V8" s="27"/>
      <c r="W8" s="27"/>
      <c r="X8" s="27"/>
      <c r="Y8" s="46"/>
      <c r="Z8" s="46"/>
      <c r="AA8" s="46"/>
      <c r="AB8" s="46"/>
      <c r="AC8" s="24"/>
    </row>
    <row r="9" spans="1:29" s="59" customFormat="1" ht="17.25" customHeight="1" x14ac:dyDescent="0.25">
      <c r="A9" s="62" t="s">
        <v>30</v>
      </c>
      <c r="B9" s="63" t="s">
        <v>31</v>
      </c>
      <c r="C9" s="64">
        <v>0</v>
      </c>
      <c r="D9" s="65"/>
      <c r="E9" s="65"/>
      <c r="F9" s="65">
        <v>0</v>
      </c>
      <c r="G9" s="65">
        <f>SUM(D9:F9)</f>
        <v>0</v>
      </c>
      <c r="H9" s="64"/>
      <c r="I9" s="65">
        <v>0</v>
      </c>
      <c r="J9" s="66"/>
      <c r="K9" s="65">
        <f>(I9+J9)</f>
        <v>0</v>
      </c>
      <c r="L9" s="66">
        <f>(K9/K11)*100</f>
        <v>0</v>
      </c>
      <c r="M9" s="66">
        <v>0</v>
      </c>
      <c r="N9" s="66">
        <v>0</v>
      </c>
      <c r="O9" s="66"/>
      <c r="P9" s="64"/>
      <c r="Q9" s="67"/>
      <c r="R9" s="74"/>
      <c r="S9" s="75">
        <v>0</v>
      </c>
      <c r="T9" s="76"/>
      <c r="U9" s="75">
        <v>0</v>
      </c>
      <c r="V9" s="77"/>
      <c r="W9" s="75">
        <v>0</v>
      </c>
      <c r="X9" s="77"/>
      <c r="Y9" s="78">
        <v>0</v>
      </c>
      <c r="Z9" s="79"/>
      <c r="AA9" s="79">
        <v>0</v>
      </c>
      <c r="AB9" s="79">
        <v>0</v>
      </c>
      <c r="AC9" s="68">
        <v>0</v>
      </c>
    </row>
    <row r="10" spans="1:29" s="59" customFormat="1" ht="20.25" customHeight="1" x14ac:dyDescent="0.25">
      <c r="A10" s="80" t="s">
        <v>32</v>
      </c>
      <c r="B10" s="81" t="s">
        <v>33</v>
      </c>
      <c r="C10" s="82">
        <v>0</v>
      </c>
      <c r="D10" s="83">
        <v>0</v>
      </c>
      <c r="E10" s="84">
        <v>0</v>
      </c>
      <c r="F10" s="84"/>
      <c r="G10" s="84">
        <f>SUM(D10:F10)</f>
        <v>0</v>
      </c>
      <c r="H10" s="85">
        <f>(G10/(G11-G9))*100</f>
        <v>0</v>
      </c>
      <c r="I10" s="83">
        <v>0</v>
      </c>
      <c r="J10" s="85"/>
      <c r="K10" s="84">
        <f>(I10+J10)</f>
        <v>0</v>
      </c>
      <c r="L10" s="85">
        <f>(K10/K11)*100</f>
        <v>0</v>
      </c>
      <c r="M10" s="85">
        <v>0</v>
      </c>
      <c r="N10" s="85">
        <v>0</v>
      </c>
      <c r="O10" s="85">
        <v>0</v>
      </c>
      <c r="P10" s="82">
        <v>0</v>
      </c>
      <c r="Q10" s="84">
        <f>(G10+P10)</f>
        <v>0</v>
      </c>
      <c r="R10" s="85">
        <f>(Q10-G9)/(Q11)*100</f>
        <v>0</v>
      </c>
      <c r="S10" s="82">
        <v>0</v>
      </c>
      <c r="T10" s="82"/>
      <c r="U10" s="82">
        <v>0</v>
      </c>
      <c r="V10" s="85"/>
      <c r="W10" s="84">
        <v>0</v>
      </c>
      <c r="X10" s="85"/>
      <c r="Y10" s="86">
        <v>0</v>
      </c>
      <c r="Z10" s="87"/>
      <c r="AA10" s="87">
        <v>0</v>
      </c>
      <c r="AB10" s="87">
        <v>0</v>
      </c>
      <c r="AC10" s="84">
        <v>0</v>
      </c>
    </row>
    <row r="11" spans="1:29" s="109" customFormat="1" x14ac:dyDescent="0.25">
      <c r="A11" s="101"/>
      <c r="B11" s="101" t="s">
        <v>34</v>
      </c>
      <c r="C11" s="102">
        <f t="shared" ref="C11:AC11" si="0">SUM(C6:C10)</f>
        <v>2924</v>
      </c>
      <c r="D11" s="103">
        <f t="shared" si="0"/>
        <v>10800000</v>
      </c>
      <c r="E11" s="103">
        <f t="shared" si="0"/>
        <v>0</v>
      </c>
      <c r="F11" s="102">
        <f t="shared" si="0"/>
        <v>0</v>
      </c>
      <c r="G11" s="103">
        <f t="shared" si="0"/>
        <v>10800000</v>
      </c>
      <c r="H11" s="104">
        <f t="shared" si="0"/>
        <v>100</v>
      </c>
      <c r="I11" s="103">
        <f t="shared" si="0"/>
        <v>10800000</v>
      </c>
      <c r="J11" s="104">
        <f t="shared" si="0"/>
        <v>0</v>
      </c>
      <c r="K11" s="104">
        <f t="shared" si="0"/>
        <v>10800000</v>
      </c>
      <c r="L11" s="104">
        <f t="shared" si="0"/>
        <v>100</v>
      </c>
      <c r="M11" s="104">
        <f t="shared" si="0"/>
        <v>0</v>
      </c>
      <c r="N11" s="104">
        <f t="shared" si="0"/>
        <v>0</v>
      </c>
      <c r="O11" s="104">
        <f t="shared" si="0"/>
        <v>0</v>
      </c>
      <c r="P11" s="103">
        <f t="shared" si="0"/>
        <v>0</v>
      </c>
      <c r="Q11" s="103">
        <f t="shared" si="0"/>
        <v>10800000</v>
      </c>
      <c r="R11" s="104">
        <f t="shared" si="0"/>
        <v>100</v>
      </c>
      <c r="S11" s="103">
        <f t="shared" si="0"/>
        <v>0</v>
      </c>
      <c r="T11" s="104">
        <f t="shared" si="0"/>
        <v>0</v>
      </c>
      <c r="U11" s="103">
        <f t="shared" si="0"/>
        <v>35456</v>
      </c>
      <c r="V11" s="105">
        <f t="shared" si="0"/>
        <v>0.78455044569085852</v>
      </c>
      <c r="W11" s="106">
        <f t="shared" si="0"/>
        <v>0</v>
      </c>
      <c r="X11" s="105">
        <f t="shared" si="0"/>
        <v>0</v>
      </c>
      <c r="Y11" s="106">
        <f t="shared" si="0"/>
        <v>0</v>
      </c>
      <c r="Z11" s="104">
        <f t="shared" si="0"/>
        <v>0</v>
      </c>
      <c r="AA11" s="107">
        <f t="shared" si="0"/>
        <v>0</v>
      </c>
      <c r="AB11" s="107">
        <f t="shared" si="0"/>
        <v>0</v>
      </c>
      <c r="AC11" s="108">
        <f t="shared" si="0"/>
        <v>10765500</v>
      </c>
    </row>
  </sheetData>
  <mergeCells count="40">
    <mergeCell ref="T3:T4"/>
    <mergeCell ref="U3:U4"/>
    <mergeCell ref="V3:V4"/>
    <mergeCell ref="S2:T2"/>
    <mergeCell ref="I5:L5"/>
    <mergeCell ref="S5:T5"/>
    <mergeCell ref="U5:V5"/>
    <mergeCell ref="R2:R4"/>
    <mergeCell ref="Q2:Q4"/>
    <mergeCell ref="M2:M4"/>
    <mergeCell ref="N2:N4"/>
    <mergeCell ref="O2:O4"/>
    <mergeCell ref="A1:AC1"/>
    <mergeCell ref="A2:A4"/>
    <mergeCell ref="B2:B4"/>
    <mergeCell ref="C2:C4"/>
    <mergeCell ref="D2:D4"/>
    <mergeCell ref="E2:E4"/>
    <mergeCell ref="F2:F4"/>
    <mergeCell ref="U2:V2"/>
    <mergeCell ref="AC2:AC4"/>
    <mergeCell ref="I3:K3"/>
    <mergeCell ref="L3:L4"/>
    <mergeCell ref="S3:S4"/>
    <mergeCell ref="G2:G4"/>
    <mergeCell ref="H2:H4"/>
    <mergeCell ref="I2:L2"/>
    <mergeCell ref="P2:P4"/>
    <mergeCell ref="AA2:AB2"/>
    <mergeCell ref="AA3:AA4"/>
    <mergeCell ref="AB3:AB4"/>
    <mergeCell ref="AA5:AB5"/>
    <mergeCell ref="W2:X2"/>
    <mergeCell ref="W3:W4"/>
    <mergeCell ref="X3:X4"/>
    <mergeCell ref="W5:X5"/>
    <mergeCell ref="Y2:Z2"/>
    <mergeCell ref="Y3:Y4"/>
    <mergeCell ref="Z3:Z4"/>
    <mergeCell ref="Y5:Z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23"/>
  <sheetViews>
    <sheetView topLeftCell="A3" workbookViewId="0">
      <selection activeCell="E14" sqref="E14"/>
    </sheetView>
  </sheetViews>
  <sheetFormatPr defaultColWidth="9.33203125" defaultRowHeight="12" x14ac:dyDescent="0.25"/>
  <cols>
    <col min="1" max="2" width="5.33203125" style="20" customWidth="1"/>
    <col min="3" max="3" width="40.77734375" style="10" customWidth="1"/>
    <col min="4" max="4" width="25" style="10" customWidth="1"/>
    <col min="5" max="5" width="16.44140625" style="25" customWidth="1"/>
    <col min="6" max="6" width="8.77734375" style="69" customWidth="1"/>
    <col min="7" max="10" width="15.77734375" style="69" customWidth="1"/>
    <col min="11" max="11" width="15.77734375" style="26" customWidth="1"/>
    <col min="12" max="14" width="15.77734375" style="69" customWidth="1"/>
    <col min="15" max="15" width="15.77734375" style="26" customWidth="1"/>
    <col min="16" max="17" width="15.77734375" style="69" customWidth="1"/>
    <col min="18" max="18" width="15.77734375" style="26" customWidth="1"/>
    <col min="19" max="19" width="15.77734375" style="69" customWidth="1"/>
    <col min="20" max="22" width="15.77734375" style="26" customWidth="1"/>
    <col min="23" max="23" width="15.77734375" style="69" customWidth="1"/>
    <col min="24" max="24" width="15.77734375" style="26" customWidth="1"/>
    <col min="25" max="25" width="15.77734375" style="69" customWidth="1"/>
    <col min="26" max="26" width="15.77734375" style="26" customWidth="1"/>
    <col min="27" max="27" width="15.77734375" style="69" customWidth="1"/>
    <col min="28" max="28" width="15.77734375" style="26" customWidth="1"/>
    <col min="29" max="29" width="15.77734375" style="69" customWidth="1"/>
    <col min="30" max="30" width="15.77734375" style="26" customWidth="1"/>
    <col min="31" max="32" width="15.77734375" style="69" customWidth="1"/>
    <col min="33" max="16384" width="9.33203125" style="20"/>
  </cols>
  <sheetData>
    <row r="1" spans="1:32" ht="21" customHeight="1" x14ac:dyDescent="0.25">
      <c r="A1" s="200" t="s">
        <v>66</v>
      </c>
      <c r="B1" s="200"/>
      <c r="C1" s="200"/>
      <c r="D1" s="201"/>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row>
    <row r="2" spans="1:32" ht="66" customHeight="1" x14ac:dyDescent="0.25">
      <c r="A2" s="203"/>
      <c r="B2" s="204"/>
      <c r="C2" s="208" t="s">
        <v>71</v>
      </c>
      <c r="D2" s="198" t="s">
        <v>119</v>
      </c>
      <c r="E2" s="210" t="s">
        <v>72</v>
      </c>
      <c r="F2" s="214" t="s">
        <v>93</v>
      </c>
      <c r="G2" s="214" t="s">
        <v>57</v>
      </c>
      <c r="H2" s="214" t="s">
        <v>73</v>
      </c>
      <c r="I2" s="214" t="s">
        <v>74</v>
      </c>
      <c r="J2" s="214" t="s">
        <v>75</v>
      </c>
      <c r="K2" s="220" t="s">
        <v>79</v>
      </c>
      <c r="L2" s="212" t="s">
        <v>77</v>
      </c>
      <c r="M2" s="216"/>
      <c r="N2" s="216"/>
      <c r="O2" s="213"/>
      <c r="P2" s="226" t="s">
        <v>165</v>
      </c>
      <c r="Q2" s="226" t="s">
        <v>166</v>
      </c>
      <c r="R2" s="224" t="s">
        <v>167</v>
      </c>
      <c r="S2" s="214" t="s">
        <v>148</v>
      </c>
      <c r="T2" s="224" t="s">
        <v>150</v>
      </c>
      <c r="U2" s="220" t="s">
        <v>152</v>
      </c>
      <c r="V2" s="212" t="s">
        <v>52</v>
      </c>
      <c r="W2" s="213"/>
      <c r="X2" s="212" t="s">
        <v>51</v>
      </c>
      <c r="Y2" s="213"/>
      <c r="Z2" s="212" t="s">
        <v>153</v>
      </c>
      <c r="AA2" s="213"/>
      <c r="AB2" s="212" t="s">
        <v>155</v>
      </c>
      <c r="AC2" s="213"/>
      <c r="AD2" s="212" t="s">
        <v>142</v>
      </c>
      <c r="AE2" s="213"/>
      <c r="AF2" s="214" t="s">
        <v>78</v>
      </c>
    </row>
    <row r="3" spans="1:32" ht="27" customHeight="1" x14ac:dyDescent="0.25">
      <c r="A3" s="205"/>
      <c r="B3" s="206"/>
      <c r="C3" s="209"/>
      <c r="D3" s="198"/>
      <c r="E3" s="211"/>
      <c r="F3" s="215"/>
      <c r="G3" s="215"/>
      <c r="H3" s="215"/>
      <c r="I3" s="215"/>
      <c r="J3" s="215"/>
      <c r="K3" s="221"/>
      <c r="L3" s="217" t="s">
        <v>22</v>
      </c>
      <c r="M3" s="218"/>
      <c r="N3" s="219"/>
      <c r="O3" s="220" t="s">
        <v>67</v>
      </c>
      <c r="P3" s="227"/>
      <c r="Q3" s="227"/>
      <c r="R3" s="225"/>
      <c r="S3" s="215"/>
      <c r="T3" s="225"/>
      <c r="U3" s="221"/>
      <c r="V3" s="220" t="s">
        <v>23</v>
      </c>
      <c r="W3" s="214" t="s">
        <v>64</v>
      </c>
      <c r="X3" s="220" t="s">
        <v>23</v>
      </c>
      <c r="Y3" s="222" t="s">
        <v>70</v>
      </c>
      <c r="Z3" s="220" t="s">
        <v>23</v>
      </c>
      <c r="AA3" s="222" t="s">
        <v>70</v>
      </c>
      <c r="AB3" s="220" t="s">
        <v>23</v>
      </c>
      <c r="AC3" s="222" t="s">
        <v>70</v>
      </c>
      <c r="AD3" s="220" t="s">
        <v>23</v>
      </c>
      <c r="AE3" s="222" t="s">
        <v>70</v>
      </c>
      <c r="AF3" s="215"/>
    </row>
    <row r="4" spans="1:32" ht="69" customHeight="1" x14ac:dyDescent="0.25">
      <c r="A4" s="205"/>
      <c r="B4" s="206"/>
      <c r="C4" s="209"/>
      <c r="D4" s="199"/>
      <c r="E4" s="211"/>
      <c r="F4" s="215"/>
      <c r="G4" s="215"/>
      <c r="H4" s="215"/>
      <c r="I4" s="215"/>
      <c r="J4" s="215"/>
      <c r="K4" s="221"/>
      <c r="L4" s="100" t="s">
        <v>68</v>
      </c>
      <c r="M4" s="100" t="s">
        <v>69</v>
      </c>
      <c r="N4" s="100" t="s">
        <v>34</v>
      </c>
      <c r="O4" s="221"/>
      <c r="P4" s="227"/>
      <c r="Q4" s="227"/>
      <c r="R4" s="225"/>
      <c r="S4" s="215"/>
      <c r="T4" s="225"/>
      <c r="U4" s="221"/>
      <c r="V4" s="221"/>
      <c r="W4" s="215"/>
      <c r="X4" s="221"/>
      <c r="Y4" s="223"/>
      <c r="Z4" s="221"/>
      <c r="AA4" s="223"/>
      <c r="AB4" s="221"/>
      <c r="AC4" s="223"/>
      <c r="AD4" s="221"/>
      <c r="AE4" s="223"/>
      <c r="AF4" s="215"/>
    </row>
    <row r="5" spans="1:32" s="25" customFormat="1" ht="18.75" customHeight="1" x14ac:dyDescent="0.25">
      <c r="A5" s="207"/>
      <c r="B5" s="207"/>
      <c r="C5" s="88" t="s">
        <v>36</v>
      </c>
      <c r="D5" s="88" t="s">
        <v>37</v>
      </c>
      <c r="E5" s="89" t="s">
        <v>38</v>
      </c>
      <c r="F5" s="90" t="s">
        <v>39</v>
      </c>
      <c r="G5" s="91" t="s">
        <v>40</v>
      </c>
      <c r="H5" s="90" t="s">
        <v>41</v>
      </c>
      <c r="I5" s="90" t="s">
        <v>145</v>
      </c>
      <c r="J5" s="91" t="s">
        <v>146</v>
      </c>
      <c r="K5" s="92" t="s">
        <v>44</v>
      </c>
      <c r="L5" s="202" t="s">
        <v>45</v>
      </c>
      <c r="M5" s="202"/>
      <c r="N5" s="202"/>
      <c r="O5" s="202"/>
      <c r="P5" s="90"/>
      <c r="Q5" s="90"/>
      <c r="R5" s="110"/>
      <c r="S5" s="90" t="s">
        <v>147</v>
      </c>
      <c r="T5" s="92" t="s">
        <v>149</v>
      </c>
      <c r="U5" s="92" t="s">
        <v>151</v>
      </c>
      <c r="V5" s="202" t="s">
        <v>49</v>
      </c>
      <c r="W5" s="202"/>
      <c r="X5" s="202" t="s">
        <v>138</v>
      </c>
      <c r="Y5" s="202"/>
      <c r="Z5" s="202" t="s">
        <v>141</v>
      </c>
      <c r="AA5" s="202"/>
      <c r="AB5" s="202" t="s">
        <v>154</v>
      </c>
      <c r="AC5" s="202"/>
      <c r="AD5" s="202" t="s">
        <v>144</v>
      </c>
      <c r="AE5" s="202"/>
      <c r="AF5" s="91" t="s">
        <v>156</v>
      </c>
    </row>
    <row r="6" spans="1:32" s="111" customFormat="1" ht="20.100000000000001" customHeight="1" x14ac:dyDescent="0.25">
      <c r="A6" s="114">
        <v>1</v>
      </c>
      <c r="B6" s="115"/>
      <c r="C6" s="115" t="s">
        <v>182</v>
      </c>
      <c r="D6" s="115"/>
      <c r="E6" s="115"/>
      <c r="F6" s="116"/>
      <c r="G6" s="116"/>
      <c r="H6" s="116"/>
      <c r="I6" s="116"/>
      <c r="J6" s="116"/>
      <c r="K6" s="117"/>
      <c r="L6" s="116"/>
      <c r="M6" s="116"/>
      <c r="N6" s="116"/>
      <c r="O6" s="117"/>
      <c r="P6" s="116"/>
      <c r="Q6" s="116"/>
      <c r="R6" s="117"/>
      <c r="S6" s="116"/>
      <c r="T6" s="117"/>
      <c r="U6" s="117"/>
      <c r="V6" s="117"/>
      <c r="W6" s="116"/>
      <c r="X6" s="117"/>
      <c r="Y6" s="116"/>
      <c r="Z6" s="117"/>
      <c r="AA6" s="116"/>
      <c r="AB6" s="117"/>
      <c r="AC6" s="116"/>
      <c r="AD6" s="117"/>
      <c r="AE6" s="116"/>
      <c r="AF6" s="116"/>
    </row>
    <row r="7" spans="1:32" s="112" customFormat="1" ht="20.100000000000001" customHeight="1" x14ac:dyDescent="0.25">
      <c r="A7" s="118"/>
      <c r="B7" s="119" t="s">
        <v>183</v>
      </c>
      <c r="C7" s="119" t="s">
        <v>184</v>
      </c>
      <c r="D7" s="119"/>
      <c r="E7" s="119"/>
      <c r="F7" s="120">
        <v>2</v>
      </c>
      <c r="G7" s="120">
        <f>SUM(G8:G9)</f>
        <v>3503125</v>
      </c>
      <c r="H7" s="120">
        <f>SUM(H8:H9)</f>
        <v>0</v>
      </c>
      <c r="I7" s="120">
        <f>SUM(I8:I9)</f>
        <v>0</v>
      </c>
      <c r="J7" s="120">
        <f t="shared" ref="J7:J22" si="0">G7+H7+I7</f>
        <v>3503125</v>
      </c>
      <c r="K7" s="121">
        <f>(J7/('Table I'!G11-'Table I'!G9)*100)</f>
        <v>32.436342592592595</v>
      </c>
      <c r="L7" s="120">
        <f>SUM(L8:L9)</f>
        <v>3503125</v>
      </c>
      <c r="M7" s="120">
        <f>SUM(M8:M9)</f>
        <v>0</v>
      </c>
      <c r="N7" s="120">
        <f t="shared" ref="N7:N22" si="1">L7+M7</f>
        <v>3503125</v>
      </c>
      <c r="O7" s="121">
        <f>(N7)/'Table I'!K11*100</f>
        <v>32.436342592592595</v>
      </c>
      <c r="P7" s="120">
        <f>SUM(P8:P9)</f>
        <v>0</v>
      </c>
      <c r="Q7" s="120">
        <f>SUM(Q8:Q9)</f>
        <v>0</v>
      </c>
      <c r="R7" s="121">
        <f>SUM(R8:R9)</f>
        <v>0</v>
      </c>
      <c r="S7" s="120">
        <f>SUM(S8:S9)</f>
        <v>0</v>
      </c>
      <c r="T7" s="121">
        <f t="shared" ref="T7:T22" si="2">J7+S7</f>
        <v>3503125</v>
      </c>
      <c r="U7" s="121">
        <f>T7*100/'Table I'!$Q$11</f>
        <v>32.436342592592595</v>
      </c>
      <c r="V7" s="121">
        <f>SUM(V8:V9)</f>
        <v>0</v>
      </c>
      <c r="W7" s="120">
        <v>0</v>
      </c>
      <c r="X7" s="121">
        <f>SUM(X8:X9)</f>
        <v>0</v>
      </c>
      <c r="Y7" s="120">
        <v>0</v>
      </c>
      <c r="Z7" s="121">
        <f>SUM(Z8:Z9)</f>
        <v>0</v>
      </c>
      <c r="AA7" s="120">
        <f>SUM(AA8:AA9)</f>
        <v>0</v>
      </c>
      <c r="AB7" s="121">
        <v>0</v>
      </c>
      <c r="AC7" s="120">
        <v>0</v>
      </c>
      <c r="AD7" s="121">
        <f t="shared" ref="AD7:AD22" si="3">X7+Z7+AB7</f>
        <v>0</v>
      </c>
      <c r="AE7" s="120">
        <v>0</v>
      </c>
      <c r="AF7" s="120">
        <f>SUM(AF8:AF9)</f>
        <v>3503125</v>
      </c>
    </row>
    <row r="8" spans="1:32" ht="20.100000000000001" customHeight="1" x14ac:dyDescent="0.25">
      <c r="A8" s="122"/>
      <c r="B8" s="123"/>
      <c r="C8" s="123" t="s">
        <v>185</v>
      </c>
      <c r="D8" s="123" t="s">
        <v>207</v>
      </c>
      <c r="E8" s="123" t="s">
        <v>186</v>
      </c>
      <c r="F8" s="124"/>
      <c r="G8" s="124">
        <v>3364320</v>
      </c>
      <c r="H8" s="124">
        <v>0</v>
      </c>
      <c r="I8" s="124"/>
      <c r="J8" s="124">
        <f t="shared" si="0"/>
        <v>3364320</v>
      </c>
      <c r="K8" s="125">
        <f>(J8/('Table I'!G11-'Table I'!G9)*100)</f>
        <v>31.151111111111113</v>
      </c>
      <c r="L8" s="124">
        <v>3364320</v>
      </c>
      <c r="M8" s="124"/>
      <c r="N8" s="124">
        <f t="shared" si="1"/>
        <v>3364320</v>
      </c>
      <c r="O8" s="125">
        <f>(N8)/'Table I'!K11*100</f>
        <v>31.151111111111113</v>
      </c>
      <c r="P8" s="124"/>
      <c r="Q8" s="124"/>
      <c r="R8" s="125"/>
      <c r="S8" s="124">
        <v>0</v>
      </c>
      <c r="T8" s="125">
        <f t="shared" si="2"/>
        <v>3364320</v>
      </c>
      <c r="U8" s="125">
        <f>T8*100/'Table I'!$Q$11</f>
        <v>31.15111111111111</v>
      </c>
      <c r="V8" s="125">
        <v>0</v>
      </c>
      <c r="W8" s="124">
        <v>0</v>
      </c>
      <c r="X8" s="125">
        <v>0</v>
      </c>
      <c r="Y8" s="124">
        <v>0</v>
      </c>
      <c r="Z8" s="125">
        <v>0</v>
      </c>
      <c r="AA8" s="124"/>
      <c r="AB8" s="125">
        <v>0</v>
      </c>
      <c r="AC8" s="124">
        <v>0</v>
      </c>
      <c r="AD8" s="125">
        <f t="shared" si="3"/>
        <v>0</v>
      </c>
      <c r="AE8" s="124">
        <v>0</v>
      </c>
      <c r="AF8" s="124">
        <v>3364320</v>
      </c>
    </row>
    <row r="9" spans="1:32" ht="20.100000000000001" customHeight="1" x14ac:dyDescent="0.25">
      <c r="A9" s="122"/>
      <c r="B9" s="123"/>
      <c r="C9" s="123" t="s">
        <v>187</v>
      </c>
      <c r="D9" s="123" t="s">
        <v>207</v>
      </c>
      <c r="E9" s="123" t="s">
        <v>739</v>
      </c>
      <c r="F9" s="124"/>
      <c r="G9" s="124">
        <v>138805</v>
      </c>
      <c r="H9" s="124">
        <v>0</v>
      </c>
      <c r="I9" s="124"/>
      <c r="J9" s="124">
        <f t="shared" si="0"/>
        <v>138805</v>
      </c>
      <c r="K9" s="125">
        <f>(J9/('Table I'!G11-'Table I'!G9)*100)</f>
        <v>1.2852314814814814</v>
      </c>
      <c r="L9" s="124">
        <v>138805</v>
      </c>
      <c r="M9" s="124"/>
      <c r="N9" s="124">
        <f t="shared" si="1"/>
        <v>138805</v>
      </c>
      <c r="O9" s="125">
        <f>(N9)/'Table I'!K11*100</f>
        <v>1.2852314814814814</v>
      </c>
      <c r="P9" s="124"/>
      <c r="Q9" s="124"/>
      <c r="R9" s="125"/>
      <c r="S9" s="124">
        <v>0</v>
      </c>
      <c r="T9" s="125">
        <f t="shared" si="2"/>
        <v>138805</v>
      </c>
      <c r="U9" s="125">
        <f>T9*100/'Table I'!$Q$11</f>
        <v>1.2852314814814816</v>
      </c>
      <c r="V9" s="125">
        <v>0</v>
      </c>
      <c r="W9" s="124">
        <v>0</v>
      </c>
      <c r="X9" s="125">
        <v>0</v>
      </c>
      <c r="Y9" s="124">
        <v>0</v>
      </c>
      <c r="Z9" s="125">
        <v>0</v>
      </c>
      <c r="AA9" s="124"/>
      <c r="AB9" s="125">
        <v>0</v>
      </c>
      <c r="AC9" s="124">
        <v>0</v>
      </c>
      <c r="AD9" s="125">
        <f t="shared" si="3"/>
        <v>0</v>
      </c>
      <c r="AE9" s="124">
        <v>0</v>
      </c>
      <c r="AF9" s="124">
        <v>138805</v>
      </c>
    </row>
    <row r="10" spans="1:32" s="112" customFormat="1" ht="20.100000000000001" customHeight="1" x14ac:dyDescent="0.25">
      <c r="A10" s="118"/>
      <c r="B10" s="119" t="s">
        <v>188</v>
      </c>
      <c r="C10" s="119" t="s">
        <v>189</v>
      </c>
      <c r="D10" s="119"/>
      <c r="E10" s="119"/>
      <c r="F10" s="120">
        <v>0</v>
      </c>
      <c r="G10" s="120">
        <v>0</v>
      </c>
      <c r="H10" s="120">
        <v>0</v>
      </c>
      <c r="I10" s="120">
        <v>0</v>
      </c>
      <c r="J10" s="120">
        <f t="shared" si="0"/>
        <v>0</v>
      </c>
      <c r="K10" s="121">
        <f>(J10/('Table I'!G11-'Table I'!G9)*100)</f>
        <v>0</v>
      </c>
      <c r="L10" s="120">
        <v>0</v>
      </c>
      <c r="M10" s="120">
        <v>0</v>
      </c>
      <c r="N10" s="120">
        <f t="shared" si="1"/>
        <v>0</v>
      </c>
      <c r="O10" s="121">
        <f>(N10)/'Table I'!K11*100</f>
        <v>0</v>
      </c>
      <c r="P10" s="120">
        <v>0</v>
      </c>
      <c r="Q10" s="120">
        <v>0</v>
      </c>
      <c r="R10" s="121">
        <v>0</v>
      </c>
      <c r="S10" s="120">
        <v>0</v>
      </c>
      <c r="T10" s="121">
        <f t="shared" si="2"/>
        <v>0</v>
      </c>
      <c r="U10" s="121">
        <f>T10*100/'Table I'!$Q$11</f>
        <v>0</v>
      </c>
      <c r="V10" s="121">
        <v>0</v>
      </c>
      <c r="W10" s="120">
        <v>0</v>
      </c>
      <c r="X10" s="121">
        <v>0</v>
      </c>
      <c r="Y10" s="120">
        <v>0</v>
      </c>
      <c r="Z10" s="121">
        <v>0</v>
      </c>
      <c r="AA10" s="120">
        <v>0</v>
      </c>
      <c r="AB10" s="121">
        <v>0</v>
      </c>
      <c r="AC10" s="120">
        <v>0</v>
      </c>
      <c r="AD10" s="121">
        <f t="shared" si="3"/>
        <v>0</v>
      </c>
      <c r="AE10" s="120">
        <v>0</v>
      </c>
      <c r="AF10" s="120">
        <v>0</v>
      </c>
    </row>
    <row r="11" spans="1:32" s="112" customFormat="1" ht="20.100000000000001" customHeight="1" x14ac:dyDescent="0.25">
      <c r="A11" s="118"/>
      <c r="B11" s="119" t="s">
        <v>190</v>
      </c>
      <c r="C11" s="119" t="s">
        <v>191</v>
      </c>
      <c r="D11" s="119"/>
      <c r="E11" s="119"/>
      <c r="F11" s="120">
        <v>0</v>
      </c>
      <c r="G11" s="120">
        <v>0</v>
      </c>
      <c r="H11" s="120">
        <v>0</v>
      </c>
      <c r="I11" s="120">
        <v>0</v>
      </c>
      <c r="J11" s="120">
        <f t="shared" si="0"/>
        <v>0</v>
      </c>
      <c r="K11" s="121">
        <f>(J11/('Table I'!G11-'Table I'!G9)*100)</f>
        <v>0</v>
      </c>
      <c r="L11" s="120">
        <v>0</v>
      </c>
      <c r="M11" s="120">
        <v>0</v>
      </c>
      <c r="N11" s="120">
        <f t="shared" si="1"/>
        <v>0</v>
      </c>
      <c r="O11" s="121">
        <f>(N11)/'Table I'!K11*100</f>
        <v>0</v>
      </c>
      <c r="P11" s="120">
        <v>0</v>
      </c>
      <c r="Q11" s="120">
        <v>0</v>
      </c>
      <c r="R11" s="121">
        <v>0</v>
      </c>
      <c r="S11" s="120">
        <v>0</v>
      </c>
      <c r="T11" s="121">
        <f t="shared" si="2"/>
        <v>0</v>
      </c>
      <c r="U11" s="121">
        <f>T11*100/'Table I'!$Q$11</f>
        <v>0</v>
      </c>
      <c r="V11" s="121">
        <v>0</v>
      </c>
      <c r="W11" s="120">
        <v>0</v>
      </c>
      <c r="X11" s="121">
        <v>0</v>
      </c>
      <c r="Y11" s="120">
        <v>0</v>
      </c>
      <c r="Z11" s="121">
        <v>0</v>
      </c>
      <c r="AA11" s="120">
        <v>0</v>
      </c>
      <c r="AB11" s="121">
        <v>0</v>
      </c>
      <c r="AC11" s="120">
        <v>0</v>
      </c>
      <c r="AD11" s="121">
        <f t="shared" si="3"/>
        <v>0</v>
      </c>
      <c r="AE11" s="120">
        <v>0</v>
      </c>
      <c r="AF11" s="120">
        <v>0</v>
      </c>
    </row>
    <row r="12" spans="1:32" s="112" customFormat="1" ht="20.100000000000001" customHeight="1" x14ac:dyDescent="0.25">
      <c r="A12" s="118"/>
      <c r="B12" s="119" t="s">
        <v>192</v>
      </c>
      <c r="C12" s="119" t="s">
        <v>193</v>
      </c>
      <c r="D12" s="119"/>
      <c r="E12" s="119"/>
      <c r="F12" s="120">
        <v>2</v>
      </c>
      <c r="G12" s="120">
        <f>SUM(G13:G14)</f>
        <v>2777599</v>
      </c>
      <c r="H12" s="120">
        <f>SUM(H13:H14)</f>
        <v>0</v>
      </c>
      <c r="I12" s="120">
        <f>SUM(I13:I14)</f>
        <v>0</v>
      </c>
      <c r="J12" s="120">
        <f t="shared" si="0"/>
        <v>2777599</v>
      </c>
      <c r="K12" s="121">
        <f>(J12/('Table I'!G11-'Table I'!G9)*100)</f>
        <v>25.71850925925926</v>
      </c>
      <c r="L12" s="120">
        <f>SUM(L13:L14)</f>
        <v>2777599</v>
      </c>
      <c r="M12" s="120">
        <f>SUM(M13:M14)</f>
        <v>0</v>
      </c>
      <c r="N12" s="120">
        <f t="shared" si="1"/>
        <v>2777599</v>
      </c>
      <c r="O12" s="121">
        <f>(N12)/'Table I'!K11*100</f>
        <v>25.71850925925926</v>
      </c>
      <c r="P12" s="120">
        <f>SUM(P13:P14)</f>
        <v>0</v>
      </c>
      <c r="Q12" s="120">
        <f>SUM(Q13:Q14)</f>
        <v>0</v>
      </c>
      <c r="R12" s="121">
        <f>SUM(R13:R14)</f>
        <v>0</v>
      </c>
      <c r="S12" s="120">
        <f>SUM(S13:S14)</f>
        <v>0</v>
      </c>
      <c r="T12" s="121">
        <f t="shared" si="2"/>
        <v>2777599</v>
      </c>
      <c r="U12" s="121">
        <f>T12*100/'Table I'!$Q$11</f>
        <v>25.71850925925926</v>
      </c>
      <c r="V12" s="121">
        <f>SUM(V13:V14)</f>
        <v>0</v>
      </c>
      <c r="W12" s="120">
        <v>0</v>
      </c>
      <c r="X12" s="121">
        <f>SUM(X13:X14)</f>
        <v>0</v>
      </c>
      <c r="Y12" s="120">
        <v>0</v>
      </c>
      <c r="Z12" s="121">
        <f>SUM(Z13:Z14)</f>
        <v>0</v>
      </c>
      <c r="AA12" s="120">
        <f>SUM(AA13:AA14)</f>
        <v>0</v>
      </c>
      <c r="AB12" s="121">
        <v>0</v>
      </c>
      <c r="AC12" s="120">
        <v>0</v>
      </c>
      <c r="AD12" s="121">
        <f t="shared" si="3"/>
        <v>0</v>
      </c>
      <c r="AE12" s="120">
        <v>0</v>
      </c>
      <c r="AF12" s="120">
        <f>SUM(AF13:AF14)</f>
        <v>2777599</v>
      </c>
    </row>
    <row r="13" spans="1:32" ht="20.100000000000001" customHeight="1" x14ac:dyDescent="0.25">
      <c r="A13" s="122"/>
      <c r="B13" s="123"/>
      <c r="C13" s="123" t="s">
        <v>194</v>
      </c>
      <c r="D13" s="123"/>
      <c r="E13" s="123" t="s">
        <v>195</v>
      </c>
      <c r="F13" s="124"/>
      <c r="G13" s="124">
        <v>1556750</v>
      </c>
      <c r="H13" s="124">
        <v>0</v>
      </c>
      <c r="I13" s="124"/>
      <c r="J13" s="124">
        <f t="shared" si="0"/>
        <v>1556750</v>
      </c>
      <c r="K13" s="125">
        <f>(J13/('Table I'!G11-'Table I'!G9)*100)</f>
        <v>14.414351851851853</v>
      </c>
      <c r="L13" s="124">
        <v>1556750</v>
      </c>
      <c r="M13" s="124"/>
      <c r="N13" s="124">
        <f t="shared" si="1"/>
        <v>1556750</v>
      </c>
      <c r="O13" s="125">
        <f>(N13)/'Table I'!K11*100</f>
        <v>14.414351851851853</v>
      </c>
      <c r="P13" s="124"/>
      <c r="Q13" s="124"/>
      <c r="R13" s="125"/>
      <c r="S13" s="124">
        <v>0</v>
      </c>
      <c r="T13" s="125">
        <f t="shared" si="2"/>
        <v>1556750</v>
      </c>
      <c r="U13" s="125">
        <f>T13*100/'Table I'!$Q$11</f>
        <v>14.414351851851851</v>
      </c>
      <c r="V13" s="125">
        <v>0</v>
      </c>
      <c r="W13" s="124">
        <v>0</v>
      </c>
      <c r="X13" s="125">
        <v>0</v>
      </c>
      <c r="Y13" s="124">
        <v>0</v>
      </c>
      <c r="Z13" s="125">
        <v>0</v>
      </c>
      <c r="AA13" s="124"/>
      <c r="AB13" s="125">
        <v>0</v>
      </c>
      <c r="AC13" s="124">
        <v>0</v>
      </c>
      <c r="AD13" s="125">
        <f t="shared" si="3"/>
        <v>0</v>
      </c>
      <c r="AE13" s="124">
        <v>0</v>
      </c>
      <c r="AF13" s="124">
        <v>1556750</v>
      </c>
    </row>
    <row r="14" spans="1:32" x14ac:dyDescent="0.25">
      <c r="A14" s="122"/>
      <c r="B14" s="123"/>
      <c r="C14" s="123" t="s">
        <v>196</v>
      </c>
      <c r="D14" s="123"/>
      <c r="E14" s="123" t="s">
        <v>197</v>
      </c>
      <c r="F14" s="124"/>
      <c r="G14" s="124">
        <v>1220849</v>
      </c>
      <c r="H14" s="124">
        <v>0</v>
      </c>
      <c r="I14" s="124"/>
      <c r="J14" s="124">
        <f t="shared" si="0"/>
        <v>1220849</v>
      </c>
      <c r="K14" s="125">
        <f>(J14/('Table I'!G11-'Table I'!G9)*100)</f>
        <v>11.304157407407407</v>
      </c>
      <c r="L14" s="124">
        <v>1220849</v>
      </c>
      <c r="M14" s="124"/>
      <c r="N14" s="124">
        <f t="shared" si="1"/>
        <v>1220849</v>
      </c>
      <c r="O14" s="125">
        <f>(N14)/'Table I'!K11*100</f>
        <v>11.304157407407407</v>
      </c>
      <c r="P14" s="124"/>
      <c r="Q14" s="124"/>
      <c r="R14" s="125"/>
      <c r="S14" s="124">
        <v>0</v>
      </c>
      <c r="T14" s="125">
        <f t="shared" si="2"/>
        <v>1220849</v>
      </c>
      <c r="U14" s="125">
        <f>T14*100/'Table I'!$Q$11</f>
        <v>11.304157407407407</v>
      </c>
      <c r="V14" s="125">
        <v>0</v>
      </c>
      <c r="W14" s="124">
        <v>0</v>
      </c>
      <c r="X14" s="125">
        <v>0</v>
      </c>
      <c r="Y14" s="124">
        <v>0</v>
      </c>
      <c r="Z14" s="125">
        <v>0</v>
      </c>
      <c r="AA14" s="124"/>
      <c r="AB14" s="125">
        <v>0</v>
      </c>
      <c r="AC14" s="124">
        <v>0</v>
      </c>
      <c r="AD14" s="125">
        <f t="shared" si="3"/>
        <v>0</v>
      </c>
      <c r="AE14" s="124">
        <v>0</v>
      </c>
      <c r="AF14" s="124">
        <v>1220849</v>
      </c>
    </row>
    <row r="15" spans="1:32" s="113" customFormat="1" x14ac:dyDescent="0.25">
      <c r="A15" s="126"/>
      <c r="B15" s="127"/>
      <c r="C15" s="127" t="s">
        <v>198</v>
      </c>
      <c r="D15" s="127"/>
      <c r="E15" s="127"/>
      <c r="F15" s="128">
        <v>4</v>
      </c>
      <c r="G15" s="128">
        <f>G7+G10+G11+G12</f>
        <v>6280724</v>
      </c>
      <c r="H15" s="128">
        <f>H7+H10+H11+H12</f>
        <v>0</v>
      </c>
      <c r="I15" s="128">
        <f>I7+I10+I11+I12</f>
        <v>0</v>
      </c>
      <c r="J15" s="128">
        <f t="shared" si="0"/>
        <v>6280724</v>
      </c>
      <c r="K15" s="129">
        <f>(J15/('Table I'!G11-'Table I'!G9)*100)</f>
        <v>58.154851851851852</v>
      </c>
      <c r="L15" s="128">
        <f>L7+L10+L11+L12</f>
        <v>6280724</v>
      </c>
      <c r="M15" s="128">
        <f>M7+M10+M11+M12</f>
        <v>0</v>
      </c>
      <c r="N15" s="128">
        <f t="shared" si="1"/>
        <v>6280724</v>
      </c>
      <c r="O15" s="129">
        <f>(N15)/'Table I'!K11*100</f>
        <v>58.154851851851852</v>
      </c>
      <c r="P15" s="128">
        <f>P7+P10+P11+P12</f>
        <v>0</v>
      </c>
      <c r="Q15" s="128">
        <f>Q7+Q10+Q11+Q12</f>
        <v>0</v>
      </c>
      <c r="R15" s="129">
        <f>R7+R10+R11+R12</f>
        <v>0</v>
      </c>
      <c r="S15" s="128">
        <f>S7+S10+S11+S12</f>
        <v>0</v>
      </c>
      <c r="T15" s="129">
        <f t="shared" si="2"/>
        <v>6280724</v>
      </c>
      <c r="U15" s="129">
        <f>T15*100/'Table I'!$Q$11</f>
        <v>58.154851851851852</v>
      </c>
      <c r="V15" s="129">
        <f>V7+V10+V11+V12</f>
        <v>0</v>
      </c>
      <c r="W15" s="128">
        <v>0</v>
      </c>
      <c r="X15" s="129">
        <f>X7+X10+X11+X12</f>
        <v>0</v>
      </c>
      <c r="Y15" s="128">
        <v>0</v>
      </c>
      <c r="Z15" s="129">
        <f>Z7+Z10+Z11+Z12</f>
        <v>0</v>
      </c>
      <c r="AA15" s="128">
        <f>AA7+AA10+AA11+AA12</f>
        <v>0</v>
      </c>
      <c r="AB15" s="129">
        <v>0</v>
      </c>
      <c r="AC15" s="128">
        <v>0</v>
      </c>
      <c r="AD15" s="129">
        <f t="shared" si="3"/>
        <v>0</v>
      </c>
      <c r="AE15" s="128">
        <v>0</v>
      </c>
      <c r="AF15" s="128">
        <f>AF7+AF10+AF11+AF12</f>
        <v>6280724</v>
      </c>
    </row>
    <row r="16" spans="1:32" s="111" customFormat="1" x14ac:dyDescent="0.25">
      <c r="A16" s="130">
        <v>2</v>
      </c>
      <c r="B16" s="131"/>
      <c r="C16" s="131" t="s">
        <v>199</v>
      </c>
      <c r="D16" s="131"/>
      <c r="E16" s="131"/>
      <c r="F16" s="132"/>
      <c r="G16" s="132"/>
      <c r="H16" s="132"/>
      <c r="I16" s="132"/>
      <c r="J16" s="132">
        <f t="shared" si="0"/>
        <v>0</v>
      </c>
      <c r="K16" s="133">
        <f>(J16/('Table I'!G11-'Table I'!G9)*100)</f>
        <v>0</v>
      </c>
      <c r="L16" s="132"/>
      <c r="M16" s="132"/>
      <c r="N16" s="132">
        <f t="shared" si="1"/>
        <v>0</v>
      </c>
      <c r="O16" s="133">
        <f>(N16)/'Table I'!K11*100</f>
        <v>0</v>
      </c>
      <c r="P16" s="132"/>
      <c r="Q16" s="132"/>
      <c r="R16" s="133"/>
      <c r="S16" s="132"/>
      <c r="T16" s="133">
        <f t="shared" si="2"/>
        <v>0</v>
      </c>
      <c r="U16" s="133">
        <f>T16*100/'Table I'!$Q$11</f>
        <v>0</v>
      </c>
      <c r="V16" s="133"/>
      <c r="W16" s="132">
        <v>0</v>
      </c>
      <c r="X16" s="133"/>
      <c r="Y16" s="132">
        <v>0</v>
      </c>
      <c r="Z16" s="133"/>
      <c r="AA16" s="132"/>
      <c r="AB16" s="133"/>
      <c r="AC16" s="132"/>
      <c r="AD16" s="133">
        <f t="shared" si="3"/>
        <v>0</v>
      </c>
      <c r="AE16" s="132"/>
      <c r="AF16" s="132"/>
    </row>
    <row r="17" spans="1:32" s="112" customFormat="1" x14ac:dyDescent="0.25">
      <c r="A17" s="118"/>
      <c r="B17" s="119" t="s">
        <v>183</v>
      </c>
      <c r="C17" s="119" t="s">
        <v>200</v>
      </c>
      <c r="D17" s="119"/>
      <c r="E17" s="119"/>
      <c r="F17" s="120">
        <v>0</v>
      </c>
      <c r="G17" s="120">
        <v>0</v>
      </c>
      <c r="H17" s="120">
        <v>0</v>
      </c>
      <c r="I17" s="120">
        <v>0</v>
      </c>
      <c r="J17" s="120">
        <f t="shared" si="0"/>
        <v>0</v>
      </c>
      <c r="K17" s="121">
        <f>(J17/('Table I'!G11-'Table I'!G9)*100)</f>
        <v>0</v>
      </c>
      <c r="L17" s="120">
        <v>0</v>
      </c>
      <c r="M17" s="120">
        <v>0</v>
      </c>
      <c r="N17" s="120">
        <f t="shared" si="1"/>
        <v>0</v>
      </c>
      <c r="O17" s="121">
        <f>(N17)/'Table I'!K11*100</f>
        <v>0</v>
      </c>
      <c r="P17" s="120">
        <v>0</v>
      </c>
      <c r="Q17" s="120">
        <v>0</v>
      </c>
      <c r="R17" s="121">
        <v>0</v>
      </c>
      <c r="S17" s="120">
        <v>0</v>
      </c>
      <c r="T17" s="121">
        <f t="shared" si="2"/>
        <v>0</v>
      </c>
      <c r="U17" s="121">
        <f>T17*100/'Table I'!$Q$11</f>
        <v>0</v>
      </c>
      <c r="V17" s="121">
        <v>0</v>
      </c>
      <c r="W17" s="120">
        <v>0</v>
      </c>
      <c r="X17" s="121">
        <v>0</v>
      </c>
      <c r="Y17" s="120">
        <v>0</v>
      </c>
      <c r="Z17" s="121">
        <v>0</v>
      </c>
      <c r="AA17" s="120">
        <v>0</v>
      </c>
      <c r="AB17" s="121">
        <v>0</v>
      </c>
      <c r="AC17" s="120">
        <v>0</v>
      </c>
      <c r="AD17" s="121">
        <f t="shared" si="3"/>
        <v>0</v>
      </c>
      <c r="AE17" s="120">
        <v>0</v>
      </c>
      <c r="AF17" s="120">
        <v>0</v>
      </c>
    </row>
    <row r="18" spans="1:32" s="112" customFormat="1" x14ac:dyDescent="0.25">
      <c r="A18" s="118"/>
      <c r="B18" s="119" t="s">
        <v>188</v>
      </c>
      <c r="C18" s="119" t="s">
        <v>201</v>
      </c>
      <c r="D18" s="119"/>
      <c r="E18" s="119"/>
      <c r="F18" s="120">
        <v>0</v>
      </c>
      <c r="G18" s="120">
        <v>0</v>
      </c>
      <c r="H18" s="120">
        <v>0</v>
      </c>
      <c r="I18" s="120">
        <v>0</v>
      </c>
      <c r="J18" s="120">
        <f t="shared" si="0"/>
        <v>0</v>
      </c>
      <c r="K18" s="121">
        <f>(J18/('Table I'!G11-'Table I'!G9)*100)</f>
        <v>0</v>
      </c>
      <c r="L18" s="120">
        <v>0</v>
      </c>
      <c r="M18" s="120">
        <v>0</v>
      </c>
      <c r="N18" s="120">
        <f t="shared" si="1"/>
        <v>0</v>
      </c>
      <c r="O18" s="121">
        <f>(N18)/'Table I'!K11*100</f>
        <v>0</v>
      </c>
      <c r="P18" s="120">
        <v>0</v>
      </c>
      <c r="Q18" s="120">
        <v>0</v>
      </c>
      <c r="R18" s="121">
        <v>0</v>
      </c>
      <c r="S18" s="120">
        <v>0</v>
      </c>
      <c r="T18" s="121">
        <f t="shared" si="2"/>
        <v>0</v>
      </c>
      <c r="U18" s="121">
        <f>T18*100/'Table I'!$Q$11</f>
        <v>0</v>
      </c>
      <c r="V18" s="121">
        <v>0</v>
      </c>
      <c r="W18" s="120">
        <v>0</v>
      </c>
      <c r="X18" s="121">
        <v>0</v>
      </c>
      <c r="Y18" s="120">
        <v>0</v>
      </c>
      <c r="Z18" s="121">
        <v>0</v>
      </c>
      <c r="AA18" s="120">
        <v>0</v>
      </c>
      <c r="AB18" s="121">
        <v>0</v>
      </c>
      <c r="AC18" s="120">
        <v>0</v>
      </c>
      <c r="AD18" s="121">
        <f t="shared" si="3"/>
        <v>0</v>
      </c>
      <c r="AE18" s="120">
        <v>0</v>
      </c>
      <c r="AF18" s="120">
        <v>0</v>
      </c>
    </row>
    <row r="19" spans="1:32" s="112" customFormat="1" x14ac:dyDescent="0.25">
      <c r="A19" s="118"/>
      <c r="B19" s="119" t="s">
        <v>190</v>
      </c>
      <c r="C19" s="119" t="s">
        <v>202</v>
      </c>
      <c r="D19" s="119"/>
      <c r="E19" s="119"/>
      <c r="F19" s="120">
        <v>0</v>
      </c>
      <c r="G19" s="120">
        <v>0</v>
      </c>
      <c r="H19" s="120">
        <v>0</v>
      </c>
      <c r="I19" s="120">
        <v>0</v>
      </c>
      <c r="J19" s="120">
        <f t="shared" si="0"/>
        <v>0</v>
      </c>
      <c r="K19" s="121">
        <f>(J19/('Table I'!G11-'Table I'!G9)*100)</f>
        <v>0</v>
      </c>
      <c r="L19" s="120">
        <v>0</v>
      </c>
      <c r="M19" s="120">
        <v>0</v>
      </c>
      <c r="N19" s="120">
        <f t="shared" si="1"/>
        <v>0</v>
      </c>
      <c r="O19" s="121">
        <f>(N19)/'Table I'!K11*100</f>
        <v>0</v>
      </c>
      <c r="P19" s="120">
        <v>0</v>
      </c>
      <c r="Q19" s="120">
        <v>0</v>
      </c>
      <c r="R19" s="121">
        <v>0</v>
      </c>
      <c r="S19" s="120">
        <v>0</v>
      </c>
      <c r="T19" s="121">
        <f t="shared" si="2"/>
        <v>0</v>
      </c>
      <c r="U19" s="121">
        <f>T19*100/'Table I'!$Q$11</f>
        <v>0</v>
      </c>
      <c r="V19" s="121">
        <v>0</v>
      </c>
      <c r="W19" s="120">
        <v>0</v>
      </c>
      <c r="X19" s="121">
        <v>0</v>
      </c>
      <c r="Y19" s="120">
        <v>0</v>
      </c>
      <c r="Z19" s="121">
        <v>0</v>
      </c>
      <c r="AA19" s="120">
        <v>0</v>
      </c>
      <c r="AB19" s="121">
        <v>0</v>
      </c>
      <c r="AC19" s="120">
        <v>0</v>
      </c>
      <c r="AD19" s="121">
        <f t="shared" si="3"/>
        <v>0</v>
      </c>
      <c r="AE19" s="120">
        <v>0</v>
      </c>
      <c r="AF19" s="120">
        <v>0</v>
      </c>
    </row>
    <row r="20" spans="1:32" s="112" customFormat="1" x14ac:dyDescent="0.25">
      <c r="A20" s="118"/>
      <c r="B20" s="119" t="s">
        <v>192</v>
      </c>
      <c r="C20" s="119" t="s">
        <v>203</v>
      </c>
      <c r="D20" s="119"/>
      <c r="E20" s="119"/>
      <c r="F20" s="120">
        <v>0</v>
      </c>
      <c r="G20" s="120">
        <v>0</v>
      </c>
      <c r="H20" s="120">
        <v>0</v>
      </c>
      <c r="I20" s="120">
        <v>0</v>
      </c>
      <c r="J20" s="120">
        <f t="shared" si="0"/>
        <v>0</v>
      </c>
      <c r="K20" s="121">
        <f>(J20/('Table I'!G11-'Table I'!G9)*100)</f>
        <v>0</v>
      </c>
      <c r="L20" s="120">
        <v>0</v>
      </c>
      <c r="M20" s="120">
        <v>0</v>
      </c>
      <c r="N20" s="120">
        <f t="shared" si="1"/>
        <v>0</v>
      </c>
      <c r="O20" s="121">
        <f>(N20)/'Table I'!K11*100</f>
        <v>0</v>
      </c>
      <c r="P20" s="120">
        <v>0</v>
      </c>
      <c r="Q20" s="120">
        <v>0</v>
      </c>
      <c r="R20" s="121">
        <v>0</v>
      </c>
      <c r="S20" s="120">
        <v>0</v>
      </c>
      <c r="T20" s="121">
        <f t="shared" si="2"/>
        <v>0</v>
      </c>
      <c r="U20" s="121">
        <f>T20*100/'Table I'!$Q$11</f>
        <v>0</v>
      </c>
      <c r="V20" s="121">
        <v>0</v>
      </c>
      <c r="W20" s="120">
        <v>0</v>
      </c>
      <c r="X20" s="121">
        <v>0</v>
      </c>
      <c r="Y20" s="120">
        <v>0</v>
      </c>
      <c r="Z20" s="121">
        <v>0</v>
      </c>
      <c r="AA20" s="120">
        <v>0</v>
      </c>
      <c r="AB20" s="121">
        <v>0</v>
      </c>
      <c r="AC20" s="120">
        <v>0</v>
      </c>
      <c r="AD20" s="121">
        <f t="shared" si="3"/>
        <v>0</v>
      </c>
      <c r="AE20" s="120">
        <v>0</v>
      </c>
      <c r="AF20" s="120">
        <v>0</v>
      </c>
    </row>
    <row r="21" spans="1:32" s="112" customFormat="1" x14ac:dyDescent="0.25">
      <c r="A21" s="118"/>
      <c r="B21" s="119" t="s">
        <v>204</v>
      </c>
      <c r="C21" s="119" t="s">
        <v>193</v>
      </c>
      <c r="D21" s="119"/>
      <c r="E21" s="119"/>
      <c r="F21" s="120">
        <v>0</v>
      </c>
      <c r="G21" s="120">
        <v>0</v>
      </c>
      <c r="H21" s="120">
        <v>0</v>
      </c>
      <c r="I21" s="120">
        <v>0</v>
      </c>
      <c r="J21" s="120">
        <f t="shared" si="0"/>
        <v>0</v>
      </c>
      <c r="K21" s="121">
        <f>(J21/('Table I'!G11-'Table I'!G9)*100)</f>
        <v>0</v>
      </c>
      <c r="L21" s="120">
        <v>0</v>
      </c>
      <c r="M21" s="120">
        <v>0</v>
      </c>
      <c r="N21" s="120">
        <f t="shared" si="1"/>
        <v>0</v>
      </c>
      <c r="O21" s="121">
        <f>(N21)/'Table I'!K11*100</f>
        <v>0</v>
      </c>
      <c r="P21" s="120">
        <v>0</v>
      </c>
      <c r="Q21" s="120">
        <v>0</v>
      </c>
      <c r="R21" s="121">
        <v>0</v>
      </c>
      <c r="S21" s="120">
        <v>0</v>
      </c>
      <c r="T21" s="121">
        <f t="shared" si="2"/>
        <v>0</v>
      </c>
      <c r="U21" s="121">
        <f>T21*100/'Table I'!$Q$11</f>
        <v>0</v>
      </c>
      <c r="V21" s="121">
        <v>0</v>
      </c>
      <c r="W21" s="120">
        <v>0</v>
      </c>
      <c r="X21" s="121">
        <v>0</v>
      </c>
      <c r="Y21" s="120">
        <v>0</v>
      </c>
      <c r="Z21" s="121">
        <v>0</v>
      </c>
      <c r="AA21" s="120">
        <v>0</v>
      </c>
      <c r="AB21" s="121">
        <v>0</v>
      </c>
      <c r="AC21" s="120">
        <v>0</v>
      </c>
      <c r="AD21" s="121">
        <f t="shared" si="3"/>
        <v>0</v>
      </c>
      <c r="AE21" s="120">
        <v>0</v>
      </c>
      <c r="AF21" s="120">
        <v>0</v>
      </c>
    </row>
    <row r="22" spans="1:32" s="113" customFormat="1" ht="12.6" thickBot="1" x14ac:dyDescent="0.3">
      <c r="A22" s="126"/>
      <c r="B22" s="127"/>
      <c r="C22" s="127" t="s">
        <v>205</v>
      </c>
      <c r="D22" s="127"/>
      <c r="E22" s="127"/>
      <c r="F22" s="128">
        <v>0</v>
      </c>
      <c r="G22" s="128">
        <f>+G17+G18+G19+G20+G21</f>
        <v>0</v>
      </c>
      <c r="H22" s="128">
        <f>+H17+H18+H19+H20+H21</f>
        <v>0</v>
      </c>
      <c r="I22" s="128">
        <f>+I17+I18+I19+I20+I21</f>
        <v>0</v>
      </c>
      <c r="J22" s="128">
        <f t="shared" si="0"/>
        <v>0</v>
      </c>
      <c r="K22" s="129">
        <f>(J22/('Table I'!G11-'Table I'!G9)*100)</f>
        <v>0</v>
      </c>
      <c r="L22" s="128">
        <f>+L17+L18+L19+L20+L21</f>
        <v>0</v>
      </c>
      <c r="M22" s="128">
        <f>+M17+M18+M19+M20+M21</f>
        <v>0</v>
      </c>
      <c r="N22" s="128">
        <f t="shared" si="1"/>
        <v>0</v>
      </c>
      <c r="O22" s="129">
        <f>(N22)/'Table I'!K11*100</f>
        <v>0</v>
      </c>
      <c r="P22" s="128">
        <f>+P17+P18+P19+P20+P21</f>
        <v>0</v>
      </c>
      <c r="Q22" s="128">
        <f>+Q17+Q18+Q19+Q20+Q21</f>
        <v>0</v>
      </c>
      <c r="R22" s="129">
        <f>+R17+R18+R19+R20+R21</f>
        <v>0</v>
      </c>
      <c r="S22" s="128">
        <f>+S17+S18+S19+S20+S21</f>
        <v>0</v>
      </c>
      <c r="T22" s="129">
        <f t="shared" si="2"/>
        <v>0</v>
      </c>
      <c r="U22" s="129">
        <f>T22*100/'Table I'!$Q$11</f>
        <v>0</v>
      </c>
      <c r="V22" s="129">
        <f>+V17+V18+V19+V20+V21</f>
        <v>0</v>
      </c>
      <c r="W22" s="128">
        <v>0</v>
      </c>
      <c r="X22" s="129">
        <f>+X17+X18+X19+X20+X21</f>
        <v>0</v>
      </c>
      <c r="Y22" s="128">
        <v>0</v>
      </c>
      <c r="Z22" s="129">
        <f>+Z17+Z18+Z19+Z20+Z21</f>
        <v>0</v>
      </c>
      <c r="AA22" s="128">
        <f>+AA17+AA18+AA19+AA20+AA21</f>
        <v>0</v>
      </c>
      <c r="AB22" s="129">
        <f>+AB17+AB18+AB19+AB20+AB21</f>
        <v>0</v>
      </c>
      <c r="AC22" s="128">
        <f>+AC17+AC18+AC19+AC20+AC21</f>
        <v>0</v>
      </c>
      <c r="AD22" s="129">
        <f t="shared" si="3"/>
        <v>0</v>
      </c>
      <c r="AE22" s="128">
        <f>+AE17+AE18+AE19+AE20+AE21</f>
        <v>0</v>
      </c>
      <c r="AF22" s="128">
        <f>+AF17+AF18+AF19+AF20+AF21</f>
        <v>0</v>
      </c>
    </row>
    <row r="23" spans="1:32" s="111" customFormat="1" ht="24.6" thickBot="1" x14ac:dyDescent="0.3">
      <c r="A23" s="136"/>
      <c r="B23" s="137"/>
      <c r="C23" s="137" t="s">
        <v>206</v>
      </c>
      <c r="D23" s="137"/>
      <c r="E23" s="137"/>
      <c r="F23" s="138">
        <v>4</v>
      </c>
      <c r="G23" s="138">
        <f t="shared" ref="G23:AF23" si="4">G15+G22</f>
        <v>6280724</v>
      </c>
      <c r="H23" s="138">
        <f t="shared" si="4"/>
        <v>0</v>
      </c>
      <c r="I23" s="138">
        <f t="shared" si="4"/>
        <v>0</v>
      </c>
      <c r="J23" s="138">
        <f t="shared" si="4"/>
        <v>6280724</v>
      </c>
      <c r="K23" s="139">
        <f t="shared" si="4"/>
        <v>58.154851851851852</v>
      </c>
      <c r="L23" s="138">
        <f t="shared" si="4"/>
        <v>6280724</v>
      </c>
      <c r="M23" s="138">
        <f t="shared" si="4"/>
        <v>0</v>
      </c>
      <c r="N23" s="138">
        <f t="shared" si="4"/>
        <v>6280724</v>
      </c>
      <c r="O23" s="139">
        <f t="shared" si="4"/>
        <v>58.154851851851852</v>
      </c>
      <c r="P23" s="138">
        <f t="shared" si="4"/>
        <v>0</v>
      </c>
      <c r="Q23" s="138">
        <f t="shared" si="4"/>
        <v>0</v>
      </c>
      <c r="R23" s="139">
        <f t="shared" si="4"/>
        <v>0</v>
      </c>
      <c r="S23" s="138">
        <f t="shared" si="4"/>
        <v>0</v>
      </c>
      <c r="T23" s="139">
        <f t="shared" si="4"/>
        <v>6280724</v>
      </c>
      <c r="U23" s="139">
        <f t="shared" si="4"/>
        <v>58.154851851851852</v>
      </c>
      <c r="V23" s="140">
        <f t="shared" si="4"/>
        <v>0</v>
      </c>
      <c r="W23" s="134">
        <f t="shared" si="4"/>
        <v>0</v>
      </c>
      <c r="X23" s="135">
        <f t="shared" si="4"/>
        <v>0</v>
      </c>
      <c r="Y23" s="134">
        <f t="shared" si="4"/>
        <v>0</v>
      </c>
      <c r="Z23" s="135">
        <f t="shared" si="4"/>
        <v>0</v>
      </c>
      <c r="AA23" s="134">
        <f t="shared" si="4"/>
        <v>0</v>
      </c>
      <c r="AB23" s="135">
        <f t="shared" si="4"/>
        <v>0</v>
      </c>
      <c r="AC23" s="134">
        <f t="shared" si="4"/>
        <v>0</v>
      </c>
      <c r="AD23" s="135">
        <f t="shared" si="4"/>
        <v>0</v>
      </c>
      <c r="AE23" s="134">
        <f t="shared" si="4"/>
        <v>0</v>
      </c>
      <c r="AF23" s="134">
        <f t="shared" si="4"/>
        <v>6280724</v>
      </c>
    </row>
  </sheetData>
  <mergeCells count="43">
    <mergeCell ref="AD5:AE5"/>
    <mergeCell ref="Z5:AA5"/>
    <mergeCell ref="AB2:AC2"/>
    <mergeCell ref="AB3:AB4"/>
    <mergeCell ref="AC3:AC4"/>
    <mergeCell ref="AB5:AC5"/>
    <mergeCell ref="G2:G4"/>
    <mergeCell ref="H2:H4"/>
    <mergeCell ref="I2:I4"/>
    <mergeCell ref="J2:J4"/>
    <mergeCell ref="X2:Y2"/>
    <mergeCell ref="K2:K4"/>
    <mergeCell ref="T2:T4"/>
    <mergeCell ref="P2:P4"/>
    <mergeCell ref="Q2:Q4"/>
    <mergeCell ref="R2:R4"/>
    <mergeCell ref="AF2:AF4"/>
    <mergeCell ref="V3:V4"/>
    <mergeCell ref="W3:W4"/>
    <mergeCell ref="X3:X4"/>
    <mergeCell ref="Y3:Y4"/>
    <mergeCell ref="Z2:AA2"/>
    <mergeCell ref="Z3:Z4"/>
    <mergeCell ref="AA3:AA4"/>
    <mergeCell ref="AD2:AE2"/>
    <mergeCell ref="AD3:AD4"/>
    <mergeCell ref="AE3:AE4"/>
    <mergeCell ref="D2:D4"/>
    <mergeCell ref="A1:AF1"/>
    <mergeCell ref="L5:O5"/>
    <mergeCell ref="V5:W5"/>
    <mergeCell ref="X5:Y5"/>
    <mergeCell ref="A2:B4"/>
    <mergeCell ref="A5:B5"/>
    <mergeCell ref="C2:C4"/>
    <mergeCell ref="E2:E4"/>
    <mergeCell ref="V2:W2"/>
    <mergeCell ref="F2:F4"/>
    <mergeCell ref="L2:O2"/>
    <mergeCell ref="L3:N3"/>
    <mergeCell ref="O3:O4"/>
    <mergeCell ref="S2:S4"/>
    <mergeCell ref="U2:U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61"/>
  <sheetViews>
    <sheetView topLeftCell="U38" workbookViewId="0">
      <selection activeCell="Y56" sqref="Y56"/>
    </sheetView>
  </sheetViews>
  <sheetFormatPr defaultColWidth="9.33203125" defaultRowHeight="12" x14ac:dyDescent="0.25"/>
  <cols>
    <col min="1" max="2" width="5.33203125" style="20" customWidth="1"/>
    <col min="3" max="3" width="25.109375" style="10" customWidth="1"/>
    <col min="4" max="4" width="15.6640625" style="20" customWidth="1"/>
    <col min="5" max="5" width="13.33203125" style="20" customWidth="1"/>
    <col min="6" max="9" width="15.77734375" style="20" customWidth="1"/>
    <col min="10" max="10" width="15.77734375" style="26" customWidth="1"/>
    <col min="11" max="13" width="15.77734375" style="20" customWidth="1"/>
    <col min="14" max="31" width="15.77734375" style="26" customWidth="1"/>
    <col min="32" max="34" width="15.77734375" style="20" customWidth="1"/>
    <col min="35" max="16384" width="9.33203125" style="20"/>
  </cols>
  <sheetData>
    <row r="1" spans="1:34" s="10" customFormat="1" ht="20.25" customHeight="1" x14ac:dyDescent="0.25">
      <c r="A1" s="282" t="s">
        <v>81</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4"/>
    </row>
    <row r="2" spans="1:34" s="10" customFormat="1" ht="35.25" customHeight="1" x14ac:dyDescent="0.25">
      <c r="A2" s="285"/>
      <c r="B2" s="285"/>
      <c r="C2" s="270" t="s">
        <v>83</v>
      </c>
      <c r="D2" s="270" t="s">
        <v>72</v>
      </c>
      <c r="E2" s="270" t="s">
        <v>84</v>
      </c>
      <c r="F2" s="270" t="s">
        <v>57</v>
      </c>
      <c r="G2" s="270" t="s">
        <v>73</v>
      </c>
      <c r="H2" s="270" t="s">
        <v>74</v>
      </c>
      <c r="I2" s="270" t="s">
        <v>75</v>
      </c>
      <c r="J2" s="273" t="s">
        <v>76</v>
      </c>
      <c r="K2" s="276" t="s">
        <v>53</v>
      </c>
      <c r="L2" s="277"/>
      <c r="M2" s="277"/>
      <c r="N2" s="278"/>
      <c r="O2" s="199" t="s">
        <v>165</v>
      </c>
      <c r="P2" s="281" t="s">
        <v>166</v>
      </c>
      <c r="Q2" s="281" t="s">
        <v>167</v>
      </c>
      <c r="R2" s="273" t="s">
        <v>148</v>
      </c>
      <c r="S2" s="273" t="s">
        <v>157</v>
      </c>
      <c r="T2" s="273" t="s">
        <v>85</v>
      </c>
      <c r="U2" s="276" t="s">
        <v>52</v>
      </c>
      <c r="V2" s="278"/>
      <c r="W2" s="276" t="s">
        <v>51</v>
      </c>
      <c r="X2" s="278"/>
      <c r="Y2" s="276" t="s">
        <v>139</v>
      </c>
      <c r="Z2" s="278"/>
      <c r="AA2" s="276" t="s">
        <v>140</v>
      </c>
      <c r="AB2" s="278"/>
      <c r="AC2" s="276" t="s">
        <v>158</v>
      </c>
      <c r="AD2" s="278"/>
      <c r="AE2" s="273" t="s">
        <v>78</v>
      </c>
      <c r="AF2" s="268" t="s">
        <v>160</v>
      </c>
      <c r="AG2" s="269"/>
      <c r="AH2" s="269"/>
    </row>
    <row r="3" spans="1:34" s="10" customFormat="1" ht="26.1" customHeight="1" x14ac:dyDescent="0.25">
      <c r="A3" s="286"/>
      <c r="B3" s="286"/>
      <c r="C3" s="271"/>
      <c r="D3" s="271"/>
      <c r="E3" s="271"/>
      <c r="F3" s="271"/>
      <c r="G3" s="271"/>
      <c r="H3" s="271"/>
      <c r="I3" s="271"/>
      <c r="J3" s="274"/>
      <c r="K3" s="276" t="s">
        <v>22</v>
      </c>
      <c r="L3" s="277"/>
      <c r="M3" s="278"/>
      <c r="N3" s="273" t="s">
        <v>67</v>
      </c>
      <c r="O3" s="271"/>
      <c r="P3" s="274"/>
      <c r="Q3" s="274"/>
      <c r="R3" s="274"/>
      <c r="S3" s="274"/>
      <c r="T3" s="274"/>
      <c r="U3" s="273" t="s">
        <v>23</v>
      </c>
      <c r="V3" s="280" t="s">
        <v>96</v>
      </c>
      <c r="W3" s="273" t="s">
        <v>82</v>
      </c>
      <c r="X3" s="273" t="s">
        <v>86</v>
      </c>
      <c r="Y3" s="273" t="s">
        <v>82</v>
      </c>
      <c r="Z3" s="273" t="s">
        <v>86</v>
      </c>
      <c r="AA3" s="273" t="s">
        <v>82</v>
      </c>
      <c r="AB3" s="273" t="s">
        <v>86</v>
      </c>
      <c r="AC3" s="273" t="s">
        <v>82</v>
      </c>
      <c r="AD3" s="273" t="s">
        <v>86</v>
      </c>
      <c r="AE3" s="274"/>
      <c r="AF3" s="269" t="s">
        <v>121</v>
      </c>
      <c r="AG3" s="269"/>
      <c r="AH3" s="269"/>
    </row>
    <row r="4" spans="1:34" s="10" customFormat="1" ht="62.25" customHeight="1" x14ac:dyDescent="0.25">
      <c r="A4" s="287"/>
      <c r="B4" s="287"/>
      <c r="C4" s="272"/>
      <c r="D4" s="272"/>
      <c r="E4" s="272"/>
      <c r="F4" s="272"/>
      <c r="G4" s="272"/>
      <c r="H4" s="272"/>
      <c r="I4" s="272"/>
      <c r="J4" s="275"/>
      <c r="K4" s="18" t="s">
        <v>68</v>
      </c>
      <c r="L4" s="18" t="s">
        <v>69</v>
      </c>
      <c r="M4" s="18" t="s">
        <v>34</v>
      </c>
      <c r="N4" s="275"/>
      <c r="O4" s="272"/>
      <c r="P4" s="275"/>
      <c r="Q4" s="275"/>
      <c r="R4" s="275"/>
      <c r="S4" s="275"/>
      <c r="T4" s="275"/>
      <c r="U4" s="275"/>
      <c r="V4" s="279"/>
      <c r="W4" s="279"/>
      <c r="X4" s="279"/>
      <c r="Y4" s="279"/>
      <c r="Z4" s="279"/>
      <c r="AA4" s="279"/>
      <c r="AB4" s="279"/>
      <c r="AC4" s="279"/>
      <c r="AD4" s="279"/>
      <c r="AE4" s="275"/>
      <c r="AF4" s="41" t="s">
        <v>122</v>
      </c>
      <c r="AG4" s="42" t="s">
        <v>123</v>
      </c>
      <c r="AH4" s="42" t="s">
        <v>124</v>
      </c>
    </row>
    <row r="5" spans="1:34" s="25" customFormat="1" ht="29.25" customHeight="1" x14ac:dyDescent="0.25">
      <c r="A5" s="19"/>
      <c r="B5" s="19"/>
      <c r="C5" s="18" t="s">
        <v>36</v>
      </c>
      <c r="D5" s="17" t="s">
        <v>37</v>
      </c>
      <c r="E5" s="18" t="s">
        <v>38</v>
      </c>
      <c r="F5" s="17" t="s">
        <v>39</v>
      </c>
      <c r="G5" s="18" t="s">
        <v>40</v>
      </c>
      <c r="H5" s="18" t="s">
        <v>41</v>
      </c>
      <c r="I5" s="17" t="s">
        <v>80</v>
      </c>
      <c r="J5" s="70" t="s">
        <v>43</v>
      </c>
      <c r="K5" s="276" t="s">
        <v>44</v>
      </c>
      <c r="L5" s="277"/>
      <c r="M5" s="277"/>
      <c r="N5" s="278"/>
      <c r="O5" s="95"/>
      <c r="P5" s="141"/>
      <c r="Q5" s="141"/>
      <c r="R5" s="71" t="s">
        <v>45</v>
      </c>
      <c r="S5" s="71" t="s">
        <v>136</v>
      </c>
      <c r="T5" s="70" t="s">
        <v>47</v>
      </c>
      <c r="U5" s="276" t="s">
        <v>48</v>
      </c>
      <c r="V5" s="278"/>
      <c r="W5" s="276" t="s">
        <v>49</v>
      </c>
      <c r="X5" s="278"/>
      <c r="Y5" s="276" t="s">
        <v>138</v>
      </c>
      <c r="Z5" s="278"/>
      <c r="AA5" s="276" t="s">
        <v>141</v>
      </c>
      <c r="AB5" s="278"/>
      <c r="AC5" s="276" t="s">
        <v>159</v>
      </c>
      <c r="AD5" s="278"/>
      <c r="AE5" s="70" t="s">
        <v>144</v>
      </c>
      <c r="AF5" s="43"/>
      <c r="AG5" s="43"/>
      <c r="AH5" s="43"/>
    </row>
    <row r="6" spans="1:34" s="111" customFormat="1" ht="15" customHeight="1" x14ac:dyDescent="0.25">
      <c r="A6" s="114">
        <v>1</v>
      </c>
      <c r="B6" s="115"/>
      <c r="C6" s="115" t="s">
        <v>208</v>
      </c>
      <c r="D6" s="115"/>
      <c r="E6" s="115"/>
      <c r="F6" s="115"/>
      <c r="G6" s="115"/>
      <c r="H6" s="115"/>
      <c r="I6" s="115"/>
      <c r="J6" s="117"/>
      <c r="K6" s="115"/>
      <c r="L6" s="115"/>
      <c r="M6" s="115"/>
      <c r="N6" s="117"/>
      <c r="O6" s="117"/>
      <c r="P6" s="117"/>
      <c r="Q6" s="117"/>
      <c r="R6" s="117"/>
      <c r="S6" s="117"/>
      <c r="T6" s="117"/>
      <c r="U6" s="117"/>
      <c r="V6" s="117"/>
      <c r="W6" s="117"/>
      <c r="X6" s="117"/>
      <c r="Y6" s="117"/>
      <c r="Z6" s="117"/>
      <c r="AA6" s="117"/>
      <c r="AB6" s="117"/>
      <c r="AC6" s="117"/>
      <c r="AD6" s="117"/>
      <c r="AE6" s="117"/>
      <c r="AF6" s="115"/>
      <c r="AG6" s="115"/>
      <c r="AH6" s="115"/>
    </row>
    <row r="7" spans="1:34" s="112" customFormat="1" x14ac:dyDescent="0.25">
      <c r="A7" s="118"/>
      <c r="B7" s="119" t="s">
        <v>183</v>
      </c>
      <c r="C7" s="119" t="s">
        <v>209</v>
      </c>
      <c r="D7" s="119"/>
      <c r="E7" s="119">
        <v>0</v>
      </c>
      <c r="F7" s="119">
        <v>0</v>
      </c>
      <c r="G7" s="119">
        <v>0</v>
      </c>
      <c r="H7" s="119"/>
      <c r="I7" s="119">
        <f t="shared" ref="I7:I50" si="0">F7+G7+H7</f>
        <v>0</v>
      </c>
      <c r="J7" s="121">
        <f>(I7/('Table I'!G11-'Table I'!G9)*100)</f>
        <v>0</v>
      </c>
      <c r="K7" s="119">
        <v>0</v>
      </c>
      <c r="L7" s="119"/>
      <c r="M7" s="119">
        <f t="shared" ref="M7:M50" si="1">K7+L7</f>
        <v>0</v>
      </c>
      <c r="N7" s="121">
        <f>(M7)/'Table I'!K11*100</f>
        <v>0</v>
      </c>
      <c r="O7" s="121"/>
      <c r="P7" s="121"/>
      <c r="Q7" s="121"/>
      <c r="R7" s="121"/>
      <c r="S7" s="121">
        <f t="shared" ref="S7:S50" si="2">SUM(I7+R7)</f>
        <v>0</v>
      </c>
      <c r="T7" s="121">
        <f>S7*100/'Table I'!$Q$11</f>
        <v>0</v>
      </c>
      <c r="U7" s="121">
        <v>0</v>
      </c>
      <c r="V7" s="121">
        <v>0</v>
      </c>
      <c r="W7" s="121"/>
      <c r="X7" s="121">
        <v>0</v>
      </c>
      <c r="Y7" s="121">
        <v>0</v>
      </c>
      <c r="Z7" s="121">
        <v>0</v>
      </c>
      <c r="AA7" s="121">
        <v>0</v>
      </c>
      <c r="AB7" s="121">
        <v>0</v>
      </c>
      <c r="AC7" s="121">
        <f t="shared" ref="AC7:AC17" si="3">SUM(W7+Y7+AA7)</f>
        <v>0</v>
      </c>
      <c r="AD7" s="121">
        <v>0</v>
      </c>
      <c r="AE7" s="121">
        <v>0</v>
      </c>
      <c r="AF7" s="119"/>
      <c r="AG7" s="119"/>
      <c r="AH7" s="119"/>
    </row>
    <row r="8" spans="1:34" s="112" customFormat="1" x14ac:dyDescent="0.25">
      <c r="A8" s="118"/>
      <c r="B8" s="119" t="s">
        <v>188</v>
      </c>
      <c r="C8" s="119" t="s">
        <v>210</v>
      </c>
      <c r="D8" s="119"/>
      <c r="E8" s="119">
        <v>0</v>
      </c>
      <c r="F8" s="119">
        <v>0</v>
      </c>
      <c r="G8" s="119">
        <v>0</v>
      </c>
      <c r="H8" s="119"/>
      <c r="I8" s="119">
        <f t="shared" si="0"/>
        <v>0</v>
      </c>
      <c r="J8" s="121">
        <f>(I8/('Table I'!G11-'Table I'!G9)*100)</f>
        <v>0</v>
      </c>
      <c r="K8" s="119">
        <v>0</v>
      </c>
      <c r="L8" s="119"/>
      <c r="M8" s="119">
        <f t="shared" si="1"/>
        <v>0</v>
      </c>
      <c r="N8" s="121">
        <f>(M8)/'Table I'!K11*100</f>
        <v>0</v>
      </c>
      <c r="O8" s="121"/>
      <c r="P8" s="121"/>
      <c r="Q8" s="121"/>
      <c r="R8" s="121">
        <v>0</v>
      </c>
      <c r="S8" s="121">
        <f t="shared" si="2"/>
        <v>0</v>
      </c>
      <c r="T8" s="121">
        <f>S8*100/'Table I'!$Q$11</f>
        <v>0</v>
      </c>
      <c r="U8" s="121">
        <v>0</v>
      </c>
      <c r="V8" s="121">
        <v>0</v>
      </c>
      <c r="W8" s="121"/>
      <c r="X8" s="121">
        <v>0</v>
      </c>
      <c r="Y8" s="121">
        <v>0</v>
      </c>
      <c r="Z8" s="121">
        <v>0</v>
      </c>
      <c r="AA8" s="121">
        <v>0</v>
      </c>
      <c r="AB8" s="121">
        <v>0</v>
      </c>
      <c r="AC8" s="121">
        <f t="shared" si="3"/>
        <v>0</v>
      </c>
      <c r="AD8" s="121">
        <v>0</v>
      </c>
      <c r="AE8" s="121">
        <v>0</v>
      </c>
      <c r="AF8" s="119"/>
      <c r="AG8" s="119"/>
      <c r="AH8" s="119"/>
    </row>
    <row r="9" spans="1:34" s="112" customFormat="1" x14ac:dyDescent="0.25">
      <c r="A9" s="118"/>
      <c r="B9" s="119" t="s">
        <v>190</v>
      </c>
      <c r="C9" s="119" t="s">
        <v>211</v>
      </c>
      <c r="D9" s="119"/>
      <c r="E9" s="119">
        <v>0</v>
      </c>
      <c r="F9" s="119">
        <v>0</v>
      </c>
      <c r="G9" s="119">
        <v>0</v>
      </c>
      <c r="H9" s="119"/>
      <c r="I9" s="119">
        <f t="shared" si="0"/>
        <v>0</v>
      </c>
      <c r="J9" s="121">
        <f>(I9/('Table I'!G11-'Table I'!G9)*100)</f>
        <v>0</v>
      </c>
      <c r="K9" s="119">
        <v>0</v>
      </c>
      <c r="L9" s="119"/>
      <c r="M9" s="119">
        <f t="shared" si="1"/>
        <v>0</v>
      </c>
      <c r="N9" s="121">
        <f>(M9)/'Table I'!K11*100</f>
        <v>0</v>
      </c>
      <c r="O9" s="121"/>
      <c r="P9" s="121"/>
      <c r="Q9" s="121"/>
      <c r="R9" s="121">
        <v>0</v>
      </c>
      <c r="S9" s="121">
        <f t="shared" si="2"/>
        <v>0</v>
      </c>
      <c r="T9" s="121">
        <f>S9*100/'Table I'!$Q$11</f>
        <v>0</v>
      </c>
      <c r="U9" s="121">
        <v>0</v>
      </c>
      <c r="V9" s="121">
        <v>0</v>
      </c>
      <c r="W9" s="121"/>
      <c r="X9" s="121">
        <v>0</v>
      </c>
      <c r="Y9" s="121">
        <v>0</v>
      </c>
      <c r="Z9" s="121">
        <v>0</v>
      </c>
      <c r="AA9" s="121">
        <v>0</v>
      </c>
      <c r="AB9" s="121">
        <v>0</v>
      </c>
      <c r="AC9" s="121">
        <f t="shared" si="3"/>
        <v>0</v>
      </c>
      <c r="AD9" s="121">
        <v>0</v>
      </c>
      <c r="AE9" s="121">
        <v>0</v>
      </c>
      <c r="AF9" s="119"/>
      <c r="AG9" s="119"/>
      <c r="AH9" s="119"/>
    </row>
    <row r="10" spans="1:34" s="112" customFormat="1" x14ac:dyDescent="0.25">
      <c r="A10" s="118"/>
      <c r="B10" s="119" t="s">
        <v>192</v>
      </c>
      <c r="C10" s="119" t="s">
        <v>212</v>
      </c>
      <c r="D10" s="119"/>
      <c r="E10" s="119">
        <v>0</v>
      </c>
      <c r="F10" s="119">
        <v>0</v>
      </c>
      <c r="G10" s="119">
        <v>0</v>
      </c>
      <c r="H10" s="119"/>
      <c r="I10" s="119">
        <f t="shared" si="0"/>
        <v>0</v>
      </c>
      <c r="J10" s="121">
        <f>(I10/('Table I'!G11-'Table I'!G9)*100)</f>
        <v>0</v>
      </c>
      <c r="K10" s="119">
        <v>0</v>
      </c>
      <c r="L10" s="119"/>
      <c r="M10" s="119">
        <f t="shared" si="1"/>
        <v>0</v>
      </c>
      <c r="N10" s="121">
        <f>(M10)/'Table I'!K11*100</f>
        <v>0</v>
      </c>
      <c r="O10" s="121"/>
      <c r="P10" s="121"/>
      <c r="Q10" s="121"/>
      <c r="R10" s="121">
        <v>0</v>
      </c>
      <c r="S10" s="121">
        <f t="shared" si="2"/>
        <v>0</v>
      </c>
      <c r="T10" s="121">
        <f>S10*100/'Table I'!$Q$11</f>
        <v>0</v>
      </c>
      <c r="U10" s="121">
        <v>0</v>
      </c>
      <c r="V10" s="121">
        <v>0</v>
      </c>
      <c r="W10" s="121"/>
      <c r="X10" s="121">
        <v>0</v>
      </c>
      <c r="Y10" s="121">
        <v>0</v>
      </c>
      <c r="Z10" s="121">
        <v>0</v>
      </c>
      <c r="AA10" s="121">
        <v>0</v>
      </c>
      <c r="AB10" s="121">
        <v>0</v>
      </c>
      <c r="AC10" s="121">
        <f t="shared" si="3"/>
        <v>0</v>
      </c>
      <c r="AD10" s="121">
        <v>0</v>
      </c>
      <c r="AE10" s="121">
        <v>0</v>
      </c>
      <c r="AF10" s="119"/>
      <c r="AG10" s="119"/>
      <c r="AH10" s="119"/>
    </row>
    <row r="11" spans="1:34" s="112" customFormat="1" x14ac:dyDescent="0.25">
      <c r="A11" s="118"/>
      <c r="B11" s="119" t="s">
        <v>204</v>
      </c>
      <c r="C11" s="119" t="s">
        <v>213</v>
      </c>
      <c r="D11" s="119"/>
      <c r="E11" s="119">
        <v>0</v>
      </c>
      <c r="F11" s="119">
        <v>0</v>
      </c>
      <c r="G11" s="119">
        <v>0</v>
      </c>
      <c r="H11" s="119"/>
      <c r="I11" s="119">
        <f t="shared" si="0"/>
        <v>0</v>
      </c>
      <c r="J11" s="121">
        <f>(I11/('Table I'!G11-'Table I'!G9)*100)</f>
        <v>0</v>
      </c>
      <c r="K11" s="119">
        <v>0</v>
      </c>
      <c r="L11" s="119"/>
      <c r="M11" s="119">
        <f t="shared" si="1"/>
        <v>0</v>
      </c>
      <c r="N11" s="121">
        <f>(M11)/'Table I'!K11*100</f>
        <v>0</v>
      </c>
      <c r="O11" s="121"/>
      <c r="P11" s="121"/>
      <c r="Q11" s="121"/>
      <c r="R11" s="121">
        <v>0</v>
      </c>
      <c r="S11" s="121">
        <f t="shared" si="2"/>
        <v>0</v>
      </c>
      <c r="T11" s="121">
        <f>S11*100/'Table I'!$Q$11</f>
        <v>0</v>
      </c>
      <c r="U11" s="121">
        <v>0</v>
      </c>
      <c r="V11" s="121">
        <v>0</v>
      </c>
      <c r="W11" s="121"/>
      <c r="X11" s="121">
        <v>0</v>
      </c>
      <c r="Y11" s="121">
        <v>0</v>
      </c>
      <c r="Z11" s="121">
        <v>0</v>
      </c>
      <c r="AA11" s="121">
        <v>0</v>
      </c>
      <c r="AB11" s="121">
        <v>0</v>
      </c>
      <c r="AC11" s="121">
        <f t="shared" si="3"/>
        <v>0</v>
      </c>
      <c r="AD11" s="121">
        <v>0</v>
      </c>
      <c r="AE11" s="121">
        <v>0</v>
      </c>
      <c r="AF11" s="119"/>
      <c r="AG11" s="119"/>
      <c r="AH11" s="119"/>
    </row>
    <row r="12" spans="1:34" s="112" customFormat="1" x14ac:dyDescent="0.25">
      <c r="A12" s="118"/>
      <c r="B12" s="119" t="s">
        <v>214</v>
      </c>
      <c r="C12" s="119" t="s">
        <v>215</v>
      </c>
      <c r="D12" s="119"/>
      <c r="E12" s="119">
        <v>0</v>
      </c>
      <c r="F12" s="119">
        <v>0</v>
      </c>
      <c r="G12" s="119">
        <v>0</v>
      </c>
      <c r="H12" s="119"/>
      <c r="I12" s="119">
        <f t="shared" si="0"/>
        <v>0</v>
      </c>
      <c r="J12" s="121">
        <f>(I12/('Table I'!G11-'Table I'!G9)*100)</f>
        <v>0</v>
      </c>
      <c r="K12" s="119">
        <v>0</v>
      </c>
      <c r="L12" s="119"/>
      <c r="M12" s="119">
        <f t="shared" si="1"/>
        <v>0</v>
      </c>
      <c r="N12" s="121">
        <f>(M12)/'Table I'!K11*100</f>
        <v>0</v>
      </c>
      <c r="O12" s="121"/>
      <c r="P12" s="121"/>
      <c r="Q12" s="121"/>
      <c r="R12" s="121">
        <v>0</v>
      </c>
      <c r="S12" s="121">
        <f t="shared" si="2"/>
        <v>0</v>
      </c>
      <c r="T12" s="121">
        <f>S12*100/'Table I'!$Q$11</f>
        <v>0</v>
      </c>
      <c r="U12" s="121">
        <v>0</v>
      </c>
      <c r="V12" s="121">
        <v>0</v>
      </c>
      <c r="W12" s="121"/>
      <c r="X12" s="121">
        <v>0</v>
      </c>
      <c r="Y12" s="121">
        <v>0</v>
      </c>
      <c r="Z12" s="121">
        <v>0</v>
      </c>
      <c r="AA12" s="121">
        <v>0</v>
      </c>
      <c r="AB12" s="121">
        <v>0</v>
      </c>
      <c r="AC12" s="121">
        <f t="shared" si="3"/>
        <v>0</v>
      </c>
      <c r="AD12" s="121">
        <v>0</v>
      </c>
      <c r="AE12" s="121">
        <v>0</v>
      </c>
      <c r="AF12" s="119"/>
      <c r="AG12" s="119"/>
      <c r="AH12" s="119"/>
    </row>
    <row r="13" spans="1:34" s="112" customFormat="1" x14ac:dyDescent="0.25">
      <c r="A13" s="118"/>
      <c r="B13" s="119" t="s">
        <v>216</v>
      </c>
      <c r="C13" s="119" t="s">
        <v>217</v>
      </c>
      <c r="D13" s="119"/>
      <c r="E13" s="119">
        <v>0</v>
      </c>
      <c r="F13" s="119">
        <v>0</v>
      </c>
      <c r="G13" s="119">
        <v>0</v>
      </c>
      <c r="H13" s="119"/>
      <c r="I13" s="119">
        <f t="shared" si="0"/>
        <v>0</v>
      </c>
      <c r="J13" s="121">
        <f>(I13/('Table I'!G11-'Table I'!G9)*100)</f>
        <v>0</v>
      </c>
      <c r="K13" s="119">
        <v>0</v>
      </c>
      <c r="L13" s="119"/>
      <c r="M13" s="119">
        <f t="shared" si="1"/>
        <v>0</v>
      </c>
      <c r="N13" s="121">
        <f>(M13)/'Table I'!K11*100</f>
        <v>0</v>
      </c>
      <c r="O13" s="121"/>
      <c r="P13" s="121"/>
      <c r="Q13" s="121"/>
      <c r="R13" s="121">
        <v>0</v>
      </c>
      <c r="S13" s="121">
        <f t="shared" si="2"/>
        <v>0</v>
      </c>
      <c r="T13" s="121">
        <f>S13*100/'Table I'!$Q$11</f>
        <v>0</v>
      </c>
      <c r="U13" s="121">
        <v>0</v>
      </c>
      <c r="V13" s="121">
        <v>0</v>
      </c>
      <c r="W13" s="121"/>
      <c r="X13" s="121">
        <v>0</v>
      </c>
      <c r="Y13" s="121">
        <v>0</v>
      </c>
      <c r="Z13" s="121">
        <v>0</v>
      </c>
      <c r="AA13" s="121">
        <v>0</v>
      </c>
      <c r="AB13" s="121">
        <v>0</v>
      </c>
      <c r="AC13" s="121">
        <f t="shared" si="3"/>
        <v>0</v>
      </c>
      <c r="AD13" s="121">
        <v>0</v>
      </c>
      <c r="AE13" s="121">
        <v>0</v>
      </c>
      <c r="AF13" s="119"/>
      <c r="AG13" s="119"/>
      <c r="AH13" s="119"/>
    </row>
    <row r="14" spans="1:34" s="112" customFormat="1" x14ac:dyDescent="0.25">
      <c r="A14" s="118"/>
      <c r="B14" s="119" t="s">
        <v>218</v>
      </c>
      <c r="C14" s="119" t="s">
        <v>219</v>
      </c>
      <c r="D14" s="119"/>
      <c r="E14" s="119">
        <v>0</v>
      </c>
      <c r="F14" s="119">
        <v>0</v>
      </c>
      <c r="G14" s="119">
        <v>0</v>
      </c>
      <c r="H14" s="119"/>
      <c r="I14" s="119">
        <f t="shared" si="0"/>
        <v>0</v>
      </c>
      <c r="J14" s="121">
        <f>(I14/('Table I'!G11-'Table I'!G9)*100)</f>
        <v>0</v>
      </c>
      <c r="K14" s="119">
        <v>0</v>
      </c>
      <c r="L14" s="119"/>
      <c r="M14" s="119">
        <f t="shared" si="1"/>
        <v>0</v>
      </c>
      <c r="N14" s="121">
        <f>(M14)/'Table I'!K11*100</f>
        <v>0</v>
      </c>
      <c r="O14" s="121"/>
      <c r="P14" s="121"/>
      <c r="Q14" s="121"/>
      <c r="R14" s="121">
        <v>0</v>
      </c>
      <c r="S14" s="121">
        <f t="shared" si="2"/>
        <v>0</v>
      </c>
      <c r="T14" s="121">
        <f>S14*100/'Table I'!$Q$11</f>
        <v>0</v>
      </c>
      <c r="U14" s="121">
        <v>0</v>
      </c>
      <c r="V14" s="121">
        <v>0</v>
      </c>
      <c r="W14" s="121"/>
      <c r="X14" s="121">
        <v>0</v>
      </c>
      <c r="Y14" s="121">
        <v>0</v>
      </c>
      <c r="Z14" s="121">
        <v>0</v>
      </c>
      <c r="AA14" s="121">
        <v>0</v>
      </c>
      <c r="AB14" s="121">
        <v>0</v>
      </c>
      <c r="AC14" s="121">
        <f t="shared" si="3"/>
        <v>0</v>
      </c>
      <c r="AD14" s="121">
        <v>0</v>
      </c>
      <c r="AE14" s="121">
        <v>0</v>
      </c>
      <c r="AF14" s="119"/>
      <c r="AG14" s="119"/>
      <c r="AH14" s="119"/>
    </row>
    <row r="15" spans="1:34" s="112" customFormat="1" x14ac:dyDescent="0.25">
      <c r="A15" s="118"/>
      <c r="B15" s="119" t="s">
        <v>220</v>
      </c>
      <c r="C15" s="119" t="s">
        <v>221</v>
      </c>
      <c r="D15" s="119"/>
      <c r="E15" s="119">
        <v>0</v>
      </c>
      <c r="F15" s="119">
        <v>0</v>
      </c>
      <c r="G15" s="119">
        <v>0</v>
      </c>
      <c r="H15" s="119"/>
      <c r="I15" s="119">
        <f t="shared" si="0"/>
        <v>0</v>
      </c>
      <c r="J15" s="121">
        <f>(I15/('Table I'!G11-'Table I'!G9)*100)</f>
        <v>0</v>
      </c>
      <c r="K15" s="119">
        <v>0</v>
      </c>
      <c r="L15" s="119"/>
      <c r="M15" s="119">
        <f t="shared" si="1"/>
        <v>0</v>
      </c>
      <c r="N15" s="121">
        <f>(M15)/'Table I'!K11*100</f>
        <v>0</v>
      </c>
      <c r="O15" s="121"/>
      <c r="P15" s="121"/>
      <c r="Q15" s="121"/>
      <c r="R15" s="121">
        <v>0</v>
      </c>
      <c r="S15" s="121">
        <f t="shared" si="2"/>
        <v>0</v>
      </c>
      <c r="T15" s="121">
        <f>S15*100/'Table I'!$Q$11</f>
        <v>0</v>
      </c>
      <c r="U15" s="121">
        <v>0</v>
      </c>
      <c r="V15" s="121">
        <v>0</v>
      </c>
      <c r="W15" s="121"/>
      <c r="X15" s="121">
        <v>0</v>
      </c>
      <c r="Y15" s="121">
        <v>0</v>
      </c>
      <c r="Z15" s="121">
        <v>0</v>
      </c>
      <c r="AA15" s="121">
        <v>0</v>
      </c>
      <c r="AB15" s="121">
        <v>0</v>
      </c>
      <c r="AC15" s="121">
        <f t="shared" si="3"/>
        <v>0</v>
      </c>
      <c r="AD15" s="121">
        <v>0</v>
      </c>
      <c r="AE15" s="121">
        <v>0</v>
      </c>
      <c r="AF15" s="119"/>
      <c r="AG15" s="119"/>
      <c r="AH15" s="119"/>
    </row>
    <row r="16" spans="1:34" s="112" customFormat="1" x14ac:dyDescent="0.25">
      <c r="A16" s="118"/>
      <c r="B16" s="119" t="s">
        <v>222</v>
      </c>
      <c r="C16" s="119" t="s">
        <v>223</v>
      </c>
      <c r="D16" s="119"/>
      <c r="E16" s="119">
        <v>0</v>
      </c>
      <c r="F16" s="119">
        <v>0</v>
      </c>
      <c r="G16" s="119">
        <v>0</v>
      </c>
      <c r="H16" s="119"/>
      <c r="I16" s="119">
        <f t="shared" si="0"/>
        <v>0</v>
      </c>
      <c r="J16" s="121">
        <f>(I16/('Table I'!G11-'Table I'!G9)*100)</f>
        <v>0</v>
      </c>
      <c r="K16" s="119">
        <v>0</v>
      </c>
      <c r="L16" s="119"/>
      <c r="M16" s="119">
        <f t="shared" si="1"/>
        <v>0</v>
      </c>
      <c r="N16" s="121">
        <f>(M16)/'Table I'!K11*100</f>
        <v>0</v>
      </c>
      <c r="O16" s="121"/>
      <c r="P16" s="121"/>
      <c r="Q16" s="121"/>
      <c r="R16" s="121">
        <v>0</v>
      </c>
      <c r="S16" s="121">
        <f t="shared" si="2"/>
        <v>0</v>
      </c>
      <c r="T16" s="121">
        <f>S16*100/'Table I'!$Q$11</f>
        <v>0</v>
      </c>
      <c r="U16" s="121">
        <v>0</v>
      </c>
      <c r="V16" s="121">
        <v>0</v>
      </c>
      <c r="W16" s="121"/>
      <c r="X16" s="121">
        <v>0</v>
      </c>
      <c r="Y16" s="121">
        <v>0</v>
      </c>
      <c r="Z16" s="121">
        <v>0</v>
      </c>
      <c r="AA16" s="121">
        <v>0</v>
      </c>
      <c r="AB16" s="121">
        <v>0</v>
      </c>
      <c r="AC16" s="121">
        <f t="shared" si="3"/>
        <v>0</v>
      </c>
      <c r="AD16" s="121">
        <v>0</v>
      </c>
      <c r="AE16" s="121">
        <v>0</v>
      </c>
      <c r="AF16" s="119"/>
      <c r="AG16" s="119"/>
      <c r="AH16" s="119"/>
    </row>
    <row r="17" spans="1:34" s="112" customFormat="1" x14ac:dyDescent="0.25">
      <c r="A17" s="118"/>
      <c r="B17" s="119" t="s">
        <v>224</v>
      </c>
      <c r="C17" s="119" t="s">
        <v>225</v>
      </c>
      <c r="D17" s="119"/>
      <c r="E17" s="119">
        <v>0</v>
      </c>
      <c r="F17" s="119">
        <v>0</v>
      </c>
      <c r="G17" s="119">
        <v>0</v>
      </c>
      <c r="H17" s="119"/>
      <c r="I17" s="119">
        <f t="shared" si="0"/>
        <v>0</v>
      </c>
      <c r="J17" s="121">
        <f>(I17/('Table I'!G11-'Table I'!G9)*100)</f>
        <v>0</v>
      </c>
      <c r="K17" s="119">
        <v>0</v>
      </c>
      <c r="L17" s="119"/>
      <c r="M17" s="119">
        <f t="shared" si="1"/>
        <v>0</v>
      </c>
      <c r="N17" s="121">
        <f>(M17)/'Table I'!K11*100</f>
        <v>0</v>
      </c>
      <c r="O17" s="121"/>
      <c r="P17" s="121"/>
      <c r="Q17" s="121"/>
      <c r="R17" s="121">
        <v>0</v>
      </c>
      <c r="S17" s="121">
        <f t="shared" si="2"/>
        <v>0</v>
      </c>
      <c r="T17" s="121">
        <f>S17*100/'Table I'!$Q$11</f>
        <v>0</v>
      </c>
      <c r="U17" s="121">
        <v>0</v>
      </c>
      <c r="V17" s="121">
        <v>0</v>
      </c>
      <c r="W17" s="121"/>
      <c r="X17" s="121">
        <v>0</v>
      </c>
      <c r="Y17" s="121">
        <v>0</v>
      </c>
      <c r="Z17" s="121">
        <v>0</v>
      </c>
      <c r="AA17" s="121">
        <v>0</v>
      </c>
      <c r="AB17" s="121">
        <v>0</v>
      </c>
      <c r="AC17" s="121">
        <f t="shared" si="3"/>
        <v>0</v>
      </c>
      <c r="AD17" s="121">
        <v>0</v>
      </c>
      <c r="AE17" s="121">
        <v>0</v>
      </c>
      <c r="AF17" s="119"/>
      <c r="AG17" s="119"/>
      <c r="AH17" s="119"/>
    </row>
    <row r="18" spans="1:34" s="113" customFormat="1" x14ac:dyDescent="0.25">
      <c r="A18" s="126"/>
      <c r="B18" s="127"/>
      <c r="C18" s="127" t="s">
        <v>226</v>
      </c>
      <c r="D18" s="127"/>
      <c r="E18" s="127">
        <f>E7+E8+E9+E10+E11+E12+E13+E14+E15+E16+E17</f>
        <v>0</v>
      </c>
      <c r="F18" s="127">
        <f>F7+F8+F9+F10+F11+F12+F13+F14+F15+F16+F17</f>
        <v>0</v>
      </c>
      <c r="G18" s="127">
        <f>G7+G8+G9+G10+G11+G12+G13+G14+G15+G16+G17</f>
        <v>0</v>
      </c>
      <c r="H18" s="127">
        <f>H7+H8+H9+H10+H11+H12+H13+H14+H15+H16+H17</f>
        <v>0</v>
      </c>
      <c r="I18" s="127">
        <f t="shared" si="0"/>
        <v>0</v>
      </c>
      <c r="J18" s="129">
        <f>(I18/('Table I'!G11-'Table I'!G9)*100)</f>
        <v>0</v>
      </c>
      <c r="K18" s="127">
        <f>K7+K8+K9+K10+K11+K12+K13+K14+K15+K16+K17</f>
        <v>0</v>
      </c>
      <c r="L18" s="127">
        <f>L7+L8+L9+L10+L11+L12+L13+L14+L15+L16+L17</f>
        <v>0</v>
      </c>
      <c r="M18" s="127">
        <f t="shared" si="1"/>
        <v>0</v>
      </c>
      <c r="N18" s="129">
        <f>(M18)/'Table I'!K11*100</f>
        <v>0</v>
      </c>
      <c r="O18" s="129">
        <f>O7+O8+O9+O10+O11+O12+O13+O14+O15+O16+O17</f>
        <v>0</v>
      </c>
      <c r="P18" s="129">
        <f>P7+P8+P9+P10+P11+P12+P13+P14+P15+P16+P17</f>
        <v>0</v>
      </c>
      <c r="Q18" s="129">
        <f>Q7+Q8+Q9+Q10+Q11+Q12+Q13+Q14+Q15+Q16+Q17</f>
        <v>0</v>
      </c>
      <c r="R18" s="129">
        <f>R7+R8+R9+R10+R11+R12+R13+R14+R15+R16+R17</f>
        <v>0</v>
      </c>
      <c r="S18" s="129">
        <f t="shared" si="2"/>
        <v>0</v>
      </c>
      <c r="T18" s="129">
        <f>S18*100/'Table I'!$Q$11</f>
        <v>0</v>
      </c>
      <c r="U18" s="129">
        <f>U7+U8+U9+U10+U11+U12+U13+U14+U15+U16+U17</f>
        <v>0</v>
      </c>
      <c r="V18" s="129">
        <v>0</v>
      </c>
      <c r="W18" s="129">
        <f>W7+W8+W9+W10+W11+W12+W13+W14+W15+W16+W17</f>
        <v>0</v>
      </c>
      <c r="X18" s="129">
        <v>0</v>
      </c>
      <c r="Y18" s="129">
        <f>Y7+Y8+Y9+Y10+Y11+Y12+Y13+Y14+Y15+Y16+Y17</f>
        <v>0</v>
      </c>
      <c r="Z18" s="129">
        <v>0</v>
      </c>
      <c r="AA18" s="129">
        <f>AA7+AA8+AA9+AA10+AA11+AA12+AA13+AA14+AA15+AA16+AA17</f>
        <v>0</v>
      </c>
      <c r="AB18" s="129">
        <v>0</v>
      </c>
      <c r="AC18" s="129">
        <f>AC7+AC8+AC9+AC10+AC11+AC12+AC13+AC14+AC15+AC16+AC17</f>
        <v>0</v>
      </c>
      <c r="AD18" s="129">
        <v>0</v>
      </c>
      <c r="AE18" s="129">
        <f>AE7+AE8+AE9+AE10+AE11+AE12+AE13+AE14+AE15+AE16+AE17</f>
        <v>0</v>
      </c>
      <c r="AF18" s="127"/>
      <c r="AG18" s="127"/>
      <c r="AH18" s="127"/>
    </row>
    <row r="19" spans="1:34" s="111" customFormat="1" x14ac:dyDescent="0.25">
      <c r="A19" s="130">
        <v>2</v>
      </c>
      <c r="B19" s="131"/>
      <c r="C19" s="131" t="s">
        <v>227</v>
      </c>
      <c r="D19" s="131"/>
      <c r="E19" s="131"/>
      <c r="F19" s="131"/>
      <c r="G19" s="131"/>
      <c r="H19" s="131"/>
      <c r="I19" s="131">
        <f t="shared" si="0"/>
        <v>0</v>
      </c>
      <c r="J19" s="133">
        <f>(I19/('Table I'!G11-'Table I'!G9)*100)</f>
        <v>0</v>
      </c>
      <c r="K19" s="131"/>
      <c r="L19" s="131"/>
      <c r="M19" s="131">
        <f t="shared" si="1"/>
        <v>0</v>
      </c>
      <c r="N19" s="133">
        <f>(M19)/'Table I'!K11*100</f>
        <v>0</v>
      </c>
      <c r="O19" s="133"/>
      <c r="P19" s="133"/>
      <c r="Q19" s="133"/>
      <c r="R19" s="133"/>
      <c r="S19" s="133">
        <f t="shared" si="2"/>
        <v>0</v>
      </c>
      <c r="T19" s="133">
        <f>S19*100/'Table I'!$Q$11</f>
        <v>0</v>
      </c>
      <c r="U19" s="133"/>
      <c r="V19" s="133">
        <v>0</v>
      </c>
      <c r="W19" s="133"/>
      <c r="X19" s="133">
        <v>0</v>
      </c>
      <c r="Y19" s="133"/>
      <c r="Z19" s="133">
        <v>0</v>
      </c>
      <c r="AA19" s="133"/>
      <c r="AB19" s="133">
        <v>0</v>
      </c>
      <c r="AC19" s="133"/>
      <c r="AD19" s="133">
        <v>0</v>
      </c>
      <c r="AE19" s="133"/>
      <c r="AF19" s="131"/>
      <c r="AG19" s="131"/>
      <c r="AH19" s="131"/>
    </row>
    <row r="20" spans="1:34" s="112" customFormat="1" x14ac:dyDescent="0.25">
      <c r="A20" s="118"/>
      <c r="B20" s="119" t="s">
        <v>183</v>
      </c>
      <c r="C20" s="119" t="s">
        <v>228</v>
      </c>
      <c r="D20" s="119"/>
      <c r="E20" s="119">
        <v>0</v>
      </c>
      <c r="F20" s="119">
        <v>0</v>
      </c>
      <c r="G20" s="119">
        <v>0</v>
      </c>
      <c r="H20" s="119"/>
      <c r="I20" s="119">
        <f t="shared" si="0"/>
        <v>0</v>
      </c>
      <c r="J20" s="121">
        <f>(I20/('Table I'!G11-'Table I'!G9)*100)</f>
        <v>0</v>
      </c>
      <c r="K20" s="119">
        <v>0</v>
      </c>
      <c r="L20" s="119"/>
      <c r="M20" s="119">
        <f t="shared" si="1"/>
        <v>0</v>
      </c>
      <c r="N20" s="121">
        <f>(M20)/'Table I'!K11*100</f>
        <v>0</v>
      </c>
      <c r="O20" s="121"/>
      <c r="P20" s="121"/>
      <c r="Q20" s="121"/>
      <c r="R20" s="121">
        <v>0</v>
      </c>
      <c r="S20" s="121">
        <f t="shared" si="2"/>
        <v>0</v>
      </c>
      <c r="T20" s="121">
        <f>S20*100/'Table I'!$Q$11</f>
        <v>0</v>
      </c>
      <c r="U20" s="121">
        <v>0</v>
      </c>
      <c r="V20" s="121">
        <v>0</v>
      </c>
      <c r="W20" s="121"/>
      <c r="X20" s="121">
        <v>0</v>
      </c>
      <c r="Y20" s="121">
        <v>0</v>
      </c>
      <c r="Z20" s="121">
        <v>0</v>
      </c>
      <c r="AA20" s="121">
        <v>0</v>
      </c>
      <c r="AB20" s="121">
        <v>0</v>
      </c>
      <c r="AC20" s="121">
        <f t="shared" ref="AC20:AC26" si="4">SUM(W20+Y20+AA20)</f>
        <v>0</v>
      </c>
      <c r="AD20" s="121">
        <v>0</v>
      </c>
      <c r="AE20" s="121">
        <v>0</v>
      </c>
      <c r="AF20" s="119"/>
      <c r="AG20" s="119"/>
      <c r="AH20" s="119"/>
    </row>
    <row r="21" spans="1:34" s="112" customFormat="1" x14ac:dyDescent="0.25">
      <c r="A21" s="118"/>
      <c r="B21" s="119" t="s">
        <v>188</v>
      </c>
      <c r="C21" s="119" t="s">
        <v>229</v>
      </c>
      <c r="D21" s="119"/>
      <c r="E21" s="119">
        <v>0</v>
      </c>
      <c r="F21" s="119">
        <v>0</v>
      </c>
      <c r="G21" s="119">
        <v>0</v>
      </c>
      <c r="H21" s="119"/>
      <c r="I21" s="119">
        <f t="shared" si="0"/>
        <v>0</v>
      </c>
      <c r="J21" s="121">
        <f>(I21/('Table I'!G11-'Table I'!G9)*100)</f>
        <v>0</v>
      </c>
      <c r="K21" s="119">
        <v>0</v>
      </c>
      <c r="L21" s="119"/>
      <c r="M21" s="119">
        <f t="shared" si="1"/>
        <v>0</v>
      </c>
      <c r="N21" s="121">
        <f>(M21)/'Table I'!K11*100</f>
        <v>0</v>
      </c>
      <c r="O21" s="121"/>
      <c r="P21" s="121"/>
      <c r="Q21" s="121"/>
      <c r="R21" s="121">
        <v>0</v>
      </c>
      <c r="S21" s="121">
        <f t="shared" si="2"/>
        <v>0</v>
      </c>
      <c r="T21" s="121">
        <f>S21*100/'Table I'!$Q$11</f>
        <v>0</v>
      </c>
      <c r="U21" s="121">
        <v>0</v>
      </c>
      <c r="V21" s="121">
        <v>0</v>
      </c>
      <c r="W21" s="121"/>
      <c r="X21" s="121">
        <v>0</v>
      </c>
      <c r="Y21" s="121">
        <v>0</v>
      </c>
      <c r="Z21" s="121">
        <v>0</v>
      </c>
      <c r="AA21" s="121">
        <v>0</v>
      </c>
      <c r="AB21" s="121">
        <v>0</v>
      </c>
      <c r="AC21" s="121">
        <f t="shared" si="4"/>
        <v>0</v>
      </c>
      <c r="AD21" s="121">
        <v>0</v>
      </c>
      <c r="AE21" s="121">
        <v>0</v>
      </c>
      <c r="AF21" s="119"/>
      <c r="AG21" s="119"/>
      <c r="AH21" s="119"/>
    </row>
    <row r="22" spans="1:34" s="112" customFormat="1" x14ac:dyDescent="0.25">
      <c r="A22" s="118"/>
      <c r="B22" s="119" t="s">
        <v>190</v>
      </c>
      <c r="C22" s="119" t="s">
        <v>219</v>
      </c>
      <c r="D22" s="119"/>
      <c r="E22" s="119">
        <v>0</v>
      </c>
      <c r="F22" s="119">
        <v>0</v>
      </c>
      <c r="G22" s="119">
        <v>0</v>
      </c>
      <c r="H22" s="119"/>
      <c r="I22" s="119">
        <f t="shared" si="0"/>
        <v>0</v>
      </c>
      <c r="J22" s="121">
        <f>(I22/('Table I'!G11-'Table I'!G9)*100)</f>
        <v>0</v>
      </c>
      <c r="K22" s="119">
        <v>0</v>
      </c>
      <c r="L22" s="119"/>
      <c r="M22" s="119">
        <f t="shared" si="1"/>
        <v>0</v>
      </c>
      <c r="N22" s="121">
        <f>(M22)/'Table I'!K11*100</f>
        <v>0</v>
      </c>
      <c r="O22" s="121"/>
      <c r="P22" s="121"/>
      <c r="Q22" s="121"/>
      <c r="R22" s="121">
        <v>0</v>
      </c>
      <c r="S22" s="121">
        <f t="shared" si="2"/>
        <v>0</v>
      </c>
      <c r="T22" s="121">
        <f>S22*100/'Table I'!$Q$11</f>
        <v>0</v>
      </c>
      <c r="U22" s="121">
        <v>0</v>
      </c>
      <c r="V22" s="121">
        <v>0</v>
      </c>
      <c r="W22" s="121"/>
      <c r="X22" s="121">
        <v>0</v>
      </c>
      <c r="Y22" s="121">
        <v>0</v>
      </c>
      <c r="Z22" s="121">
        <v>0</v>
      </c>
      <c r="AA22" s="121">
        <v>0</v>
      </c>
      <c r="AB22" s="121">
        <v>0</v>
      </c>
      <c r="AC22" s="121">
        <f t="shared" si="4"/>
        <v>0</v>
      </c>
      <c r="AD22" s="121">
        <v>0</v>
      </c>
      <c r="AE22" s="121">
        <v>0</v>
      </c>
      <c r="AF22" s="119"/>
      <c r="AG22" s="119"/>
      <c r="AH22" s="119"/>
    </row>
    <row r="23" spans="1:34" s="112" customFormat="1" ht="24" x14ac:dyDescent="0.25">
      <c r="A23" s="118"/>
      <c r="B23" s="119" t="s">
        <v>192</v>
      </c>
      <c r="C23" s="119" t="s">
        <v>230</v>
      </c>
      <c r="D23" s="119"/>
      <c r="E23" s="119">
        <v>0</v>
      </c>
      <c r="F23" s="119">
        <v>0</v>
      </c>
      <c r="G23" s="119">
        <v>0</v>
      </c>
      <c r="H23" s="119"/>
      <c r="I23" s="119">
        <f t="shared" si="0"/>
        <v>0</v>
      </c>
      <c r="J23" s="121">
        <f>(I23/('Table I'!G11-'Table I'!G9)*100)</f>
        <v>0</v>
      </c>
      <c r="K23" s="119">
        <v>0</v>
      </c>
      <c r="L23" s="119"/>
      <c r="M23" s="119">
        <f t="shared" si="1"/>
        <v>0</v>
      </c>
      <c r="N23" s="121">
        <f>(M23)/'Table I'!K11*100</f>
        <v>0</v>
      </c>
      <c r="O23" s="121"/>
      <c r="P23" s="121"/>
      <c r="Q23" s="121"/>
      <c r="R23" s="121">
        <v>0</v>
      </c>
      <c r="S23" s="121">
        <f t="shared" si="2"/>
        <v>0</v>
      </c>
      <c r="T23" s="121">
        <f>S23*100/'Table I'!$Q$11</f>
        <v>0</v>
      </c>
      <c r="U23" s="121">
        <v>0</v>
      </c>
      <c r="V23" s="121">
        <v>0</v>
      </c>
      <c r="W23" s="121"/>
      <c r="X23" s="121">
        <v>0</v>
      </c>
      <c r="Y23" s="121">
        <v>0</v>
      </c>
      <c r="Z23" s="121">
        <v>0</v>
      </c>
      <c r="AA23" s="121">
        <v>0</v>
      </c>
      <c r="AB23" s="121">
        <v>0</v>
      </c>
      <c r="AC23" s="121">
        <f t="shared" si="4"/>
        <v>0</v>
      </c>
      <c r="AD23" s="121">
        <v>0</v>
      </c>
      <c r="AE23" s="121">
        <v>0</v>
      </c>
      <c r="AF23" s="119"/>
      <c r="AG23" s="119"/>
      <c r="AH23" s="119"/>
    </row>
    <row r="24" spans="1:34" s="112" customFormat="1" ht="24" x14ac:dyDescent="0.25">
      <c r="A24" s="118"/>
      <c r="B24" s="119" t="s">
        <v>204</v>
      </c>
      <c r="C24" s="119" t="s">
        <v>231</v>
      </c>
      <c r="D24" s="119"/>
      <c r="E24" s="119">
        <v>0</v>
      </c>
      <c r="F24" s="119">
        <v>0</v>
      </c>
      <c r="G24" s="119">
        <v>0</v>
      </c>
      <c r="H24" s="119"/>
      <c r="I24" s="119">
        <f t="shared" si="0"/>
        <v>0</v>
      </c>
      <c r="J24" s="121">
        <f>(I24/('Table I'!G11-'Table I'!G9)*100)</f>
        <v>0</v>
      </c>
      <c r="K24" s="119">
        <v>0</v>
      </c>
      <c r="L24" s="119"/>
      <c r="M24" s="119">
        <f t="shared" si="1"/>
        <v>0</v>
      </c>
      <c r="N24" s="121">
        <f>(M24)/'Table I'!K11*100</f>
        <v>0</v>
      </c>
      <c r="O24" s="121"/>
      <c r="P24" s="121"/>
      <c r="Q24" s="121"/>
      <c r="R24" s="121">
        <v>0</v>
      </c>
      <c r="S24" s="121">
        <f t="shared" si="2"/>
        <v>0</v>
      </c>
      <c r="T24" s="121">
        <f>S24*100/'Table I'!$Q$11</f>
        <v>0</v>
      </c>
      <c r="U24" s="121">
        <v>0</v>
      </c>
      <c r="V24" s="121">
        <v>0</v>
      </c>
      <c r="W24" s="121"/>
      <c r="X24" s="121">
        <v>0</v>
      </c>
      <c r="Y24" s="121">
        <v>0</v>
      </c>
      <c r="Z24" s="121">
        <v>0</v>
      </c>
      <c r="AA24" s="121">
        <v>0</v>
      </c>
      <c r="AB24" s="121">
        <v>0</v>
      </c>
      <c r="AC24" s="121">
        <f t="shared" si="4"/>
        <v>0</v>
      </c>
      <c r="AD24" s="121">
        <v>0</v>
      </c>
      <c r="AE24" s="121">
        <v>0</v>
      </c>
      <c r="AF24" s="119"/>
      <c r="AG24" s="119"/>
      <c r="AH24" s="119"/>
    </row>
    <row r="25" spans="1:34" s="112" customFormat="1" ht="24" x14ac:dyDescent="0.25">
      <c r="A25" s="118"/>
      <c r="B25" s="119" t="s">
        <v>214</v>
      </c>
      <c r="C25" s="119" t="s">
        <v>232</v>
      </c>
      <c r="D25" s="119"/>
      <c r="E25" s="119">
        <v>0</v>
      </c>
      <c r="F25" s="119">
        <v>0</v>
      </c>
      <c r="G25" s="119">
        <v>0</v>
      </c>
      <c r="H25" s="119"/>
      <c r="I25" s="119">
        <f t="shared" si="0"/>
        <v>0</v>
      </c>
      <c r="J25" s="121">
        <f>(I25/('Table I'!G11-'Table I'!G9)*100)</f>
        <v>0</v>
      </c>
      <c r="K25" s="119">
        <v>0</v>
      </c>
      <c r="L25" s="119"/>
      <c r="M25" s="119">
        <f t="shared" si="1"/>
        <v>0</v>
      </c>
      <c r="N25" s="121">
        <f>(M25)/'Table I'!K11*100</f>
        <v>0</v>
      </c>
      <c r="O25" s="121"/>
      <c r="P25" s="121"/>
      <c r="Q25" s="121"/>
      <c r="R25" s="121">
        <v>0</v>
      </c>
      <c r="S25" s="121">
        <f t="shared" si="2"/>
        <v>0</v>
      </c>
      <c r="T25" s="121">
        <f>S25*100/'Table I'!$Q$11</f>
        <v>0</v>
      </c>
      <c r="U25" s="121">
        <v>0</v>
      </c>
      <c r="V25" s="121">
        <v>0</v>
      </c>
      <c r="W25" s="121"/>
      <c r="X25" s="121">
        <v>0</v>
      </c>
      <c r="Y25" s="121">
        <v>0</v>
      </c>
      <c r="Z25" s="121">
        <v>0</v>
      </c>
      <c r="AA25" s="121">
        <v>0</v>
      </c>
      <c r="AB25" s="121">
        <v>0</v>
      </c>
      <c r="AC25" s="121">
        <f t="shared" si="4"/>
        <v>0</v>
      </c>
      <c r="AD25" s="121">
        <v>0</v>
      </c>
      <c r="AE25" s="121">
        <v>0</v>
      </c>
      <c r="AF25" s="119"/>
      <c r="AG25" s="119"/>
      <c r="AH25" s="119"/>
    </row>
    <row r="26" spans="1:34" s="112" customFormat="1" x14ac:dyDescent="0.25">
      <c r="A26" s="118"/>
      <c r="B26" s="119" t="s">
        <v>216</v>
      </c>
      <c r="C26" s="119" t="s">
        <v>233</v>
      </c>
      <c r="D26" s="119"/>
      <c r="E26" s="119">
        <v>0</v>
      </c>
      <c r="F26" s="119">
        <v>0</v>
      </c>
      <c r="G26" s="119">
        <v>0</v>
      </c>
      <c r="H26" s="119"/>
      <c r="I26" s="119">
        <f t="shared" si="0"/>
        <v>0</v>
      </c>
      <c r="J26" s="121">
        <f>(I26/('Table I'!G11-'Table I'!G9)*100)</f>
        <v>0</v>
      </c>
      <c r="K26" s="119">
        <v>0</v>
      </c>
      <c r="L26" s="119"/>
      <c r="M26" s="119">
        <f t="shared" si="1"/>
        <v>0</v>
      </c>
      <c r="N26" s="121">
        <f>(M26)/'Table I'!K11*100</f>
        <v>0</v>
      </c>
      <c r="O26" s="121"/>
      <c r="P26" s="121"/>
      <c r="Q26" s="121"/>
      <c r="R26" s="121">
        <v>0</v>
      </c>
      <c r="S26" s="121">
        <f t="shared" si="2"/>
        <v>0</v>
      </c>
      <c r="T26" s="121">
        <f>S26*100/'Table I'!$Q$11</f>
        <v>0</v>
      </c>
      <c r="U26" s="121">
        <v>0</v>
      </c>
      <c r="V26" s="121">
        <v>0</v>
      </c>
      <c r="W26" s="121"/>
      <c r="X26" s="121">
        <v>0</v>
      </c>
      <c r="Y26" s="121">
        <v>0</v>
      </c>
      <c r="Z26" s="121">
        <v>0</v>
      </c>
      <c r="AA26" s="121">
        <v>0</v>
      </c>
      <c r="AB26" s="121">
        <v>0</v>
      </c>
      <c r="AC26" s="121">
        <f t="shared" si="4"/>
        <v>0</v>
      </c>
      <c r="AD26" s="121">
        <v>0</v>
      </c>
      <c r="AE26" s="121">
        <v>0</v>
      </c>
      <c r="AF26" s="119"/>
      <c r="AG26" s="119"/>
      <c r="AH26" s="119"/>
    </row>
    <row r="27" spans="1:34" s="113" customFormat="1" x14ac:dyDescent="0.25">
      <c r="A27" s="126"/>
      <c r="B27" s="127"/>
      <c r="C27" s="127" t="s">
        <v>234</v>
      </c>
      <c r="D27" s="127"/>
      <c r="E27" s="127">
        <f>+E20+E21+E22+E23+E24+E25+E26</f>
        <v>0</v>
      </c>
      <c r="F27" s="127">
        <f>+F20+F21+F22+F23+F24+F25+F26</f>
        <v>0</v>
      </c>
      <c r="G27" s="127">
        <f>+G20+G21+G22+G23+G24+G25+G26</f>
        <v>0</v>
      </c>
      <c r="H27" s="127">
        <f>+H20+H21+H22+H23+H24+H25+H26</f>
        <v>0</v>
      </c>
      <c r="I27" s="127">
        <f t="shared" si="0"/>
        <v>0</v>
      </c>
      <c r="J27" s="129">
        <f>(I27/('Table I'!G11-'Table I'!G9)*100)</f>
        <v>0</v>
      </c>
      <c r="K27" s="127">
        <f>+K20+K21+K22+K23+K24+K25+K26</f>
        <v>0</v>
      </c>
      <c r="L27" s="127">
        <f>+L20+L21+L22+L23+L24+L25+L26</f>
        <v>0</v>
      </c>
      <c r="M27" s="127">
        <f t="shared" si="1"/>
        <v>0</v>
      </c>
      <c r="N27" s="129">
        <f>(M27)/'Table I'!K11*100</f>
        <v>0</v>
      </c>
      <c r="O27" s="129">
        <f>+O20+O21+O22+O23+O24+O25+O26</f>
        <v>0</v>
      </c>
      <c r="P27" s="129">
        <f>+P20+P21+P22+P23+P24+P25+P26</f>
        <v>0</v>
      </c>
      <c r="Q27" s="129">
        <f>+Q20+Q21+Q22+Q23+Q24+Q25+Q26</f>
        <v>0</v>
      </c>
      <c r="R27" s="129">
        <f>+R20+R21+R22+R23+R24+R25+R26</f>
        <v>0</v>
      </c>
      <c r="S27" s="129">
        <f t="shared" si="2"/>
        <v>0</v>
      </c>
      <c r="T27" s="129">
        <f>S27*100/'Table I'!$Q$11</f>
        <v>0</v>
      </c>
      <c r="U27" s="129">
        <f>+U20+U21+U22+U23+U24+U25+U26</f>
        <v>0</v>
      </c>
      <c r="V27" s="129">
        <v>0</v>
      </c>
      <c r="W27" s="129">
        <f>+W20+W21+W22+W23+W24+W25+W26</f>
        <v>0</v>
      </c>
      <c r="X27" s="129">
        <v>0</v>
      </c>
      <c r="Y27" s="129">
        <f>+Y20+Y21+Y22+Y23+Y24+Y25+Y26</f>
        <v>0</v>
      </c>
      <c r="Z27" s="129">
        <v>0</v>
      </c>
      <c r="AA27" s="129">
        <f>+AA20+AA21+AA22+AA23+AA24+AA25+AA26</f>
        <v>0</v>
      </c>
      <c r="AB27" s="129">
        <v>0</v>
      </c>
      <c r="AC27" s="129">
        <f>+AC20+AC21+AC22+AC23+AC24+AC25+AC26</f>
        <v>0</v>
      </c>
      <c r="AD27" s="129">
        <v>0</v>
      </c>
      <c r="AE27" s="129">
        <f>+AE20+AE21+AE22+AE23+AE24+AE25+AE26</f>
        <v>0</v>
      </c>
      <c r="AF27" s="127"/>
      <c r="AG27" s="127"/>
      <c r="AH27" s="127"/>
    </row>
    <row r="28" spans="1:34" s="111" customFormat="1" ht="24" x14ac:dyDescent="0.25">
      <c r="A28" s="130">
        <v>3</v>
      </c>
      <c r="B28" s="131"/>
      <c r="C28" s="131" t="s">
        <v>235</v>
      </c>
      <c r="D28" s="131"/>
      <c r="E28" s="131"/>
      <c r="F28" s="131"/>
      <c r="G28" s="131"/>
      <c r="H28" s="131"/>
      <c r="I28" s="131">
        <f t="shared" si="0"/>
        <v>0</v>
      </c>
      <c r="J28" s="133">
        <f>(I28/('Table I'!G11-'Table I'!G9)*100)</f>
        <v>0</v>
      </c>
      <c r="K28" s="131"/>
      <c r="L28" s="131"/>
      <c r="M28" s="131">
        <f t="shared" si="1"/>
        <v>0</v>
      </c>
      <c r="N28" s="133">
        <f>(M28)/'Table I'!K11*100</f>
        <v>0</v>
      </c>
      <c r="O28" s="133"/>
      <c r="P28" s="133"/>
      <c r="Q28" s="133"/>
      <c r="R28" s="133"/>
      <c r="S28" s="133">
        <f t="shared" si="2"/>
        <v>0</v>
      </c>
      <c r="T28" s="133">
        <f>S28*100/'Table I'!$Q$11</f>
        <v>0</v>
      </c>
      <c r="U28" s="133"/>
      <c r="V28" s="133">
        <v>0</v>
      </c>
      <c r="W28" s="133"/>
      <c r="X28" s="133">
        <v>0</v>
      </c>
      <c r="Y28" s="133"/>
      <c r="Z28" s="133">
        <v>0</v>
      </c>
      <c r="AA28" s="133"/>
      <c r="AB28" s="133">
        <v>0</v>
      </c>
      <c r="AC28" s="133"/>
      <c r="AD28" s="133">
        <v>0</v>
      </c>
      <c r="AE28" s="133"/>
      <c r="AF28" s="131"/>
      <c r="AG28" s="131"/>
      <c r="AH28" s="131"/>
    </row>
    <row r="29" spans="1:34" s="112" customFormat="1" ht="24" x14ac:dyDescent="0.25">
      <c r="A29" s="118"/>
      <c r="B29" s="119" t="s">
        <v>236</v>
      </c>
      <c r="C29" s="119" t="s">
        <v>237</v>
      </c>
      <c r="D29" s="119"/>
      <c r="E29" s="119">
        <v>0</v>
      </c>
      <c r="F29" s="119">
        <v>0</v>
      </c>
      <c r="G29" s="119">
        <v>0</v>
      </c>
      <c r="H29" s="119"/>
      <c r="I29" s="119">
        <f t="shared" si="0"/>
        <v>0</v>
      </c>
      <c r="J29" s="121">
        <f>(I29/('Table I'!G11-'Table I'!G9)*100)</f>
        <v>0</v>
      </c>
      <c r="K29" s="119">
        <v>0</v>
      </c>
      <c r="L29" s="119"/>
      <c r="M29" s="119">
        <f t="shared" si="1"/>
        <v>0</v>
      </c>
      <c r="N29" s="121">
        <f>(M29)/'Table I'!K11*100</f>
        <v>0</v>
      </c>
      <c r="O29" s="121"/>
      <c r="P29" s="121"/>
      <c r="Q29" s="121"/>
      <c r="R29" s="121">
        <v>0</v>
      </c>
      <c r="S29" s="121">
        <f t="shared" si="2"/>
        <v>0</v>
      </c>
      <c r="T29" s="121">
        <f>S29*100/'Table I'!$Q$11</f>
        <v>0</v>
      </c>
      <c r="U29" s="121">
        <v>0</v>
      </c>
      <c r="V29" s="121">
        <v>0</v>
      </c>
      <c r="W29" s="121"/>
      <c r="X29" s="121">
        <v>0</v>
      </c>
      <c r="Y29" s="121">
        <v>0</v>
      </c>
      <c r="Z29" s="121">
        <v>0</v>
      </c>
      <c r="AA29" s="121">
        <v>0</v>
      </c>
      <c r="AB29" s="121">
        <v>0</v>
      </c>
      <c r="AC29" s="121">
        <f>SUM(W29+Y29+AA29)</f>
        <v>0</v>
      </c>
      <c r="AD29" s="121">
        <v>0</v>
      </c>
      <c r="AE29" s="121">
        <v>0</v>
      </c>
      <c r="AF29" s="119"/>
      <c r="AG29" s="119"/>
      <c r="AH29" s="119"/>
    </row>
    <row r="30" spans="1:34" s="112" customFormat="1" x14ac:dyDescent="0.25">
      <c r="A30" s="118"/>
      <c r="B30" s="119" t="s">
        <v>238</v>
      </c>
      <c r="C30" s="119" t="s">
        <v>239</v>
      </c>
      <c r="D30" s="119"/>
      <c r="E30" s="119">
        <v>0</v>
      </c>
      <c r="F30" s="119">
        <v>0</v>
      </c>
      <c r="G30" s="119">
        <v>0</v>
      </c>
      <c r="H30" s="119"/>
      <c r="I30" s="119">
        <f t="shared" si="0"/>
        <v>0</v>
      </c>
      <c r="J30" s="121">
        <f>(I30/('Table I'!G11-'Table I'!G9)*100)</f>
        <v>0</v>
      </c>
      <c r="K30" s="119">
        <v>0</v>
      </c>
      <c r="L30" s="119"/>
      <c r="M30" s="119">
        <f t="shared" si="1"/>
        <v>0</v>
      </c>
      <c r="N30" s="121">
        <f>(M30)/'Table I'!K11*100</f>
        <v>0</v>
      </c>
      <c r="O30" s="121"/>
      <c r="P30" s="121"/>
      <c r="Q30" s="121"/>
      <c r="R30" s="121">
        <v>0</v>
      </c>
      <c r="S30" s="121">
        <f t="shared" si="2"/>
        <v>0</v>
      </c>
      <c r="T30" s="121">
        <f>S30*100/'Table I'!$Q$11</f>
        <v>0</v>
      </c>
      <c r="U30" s="121">
        <v>0</v>
      </c>
      <c r="V30" s="121">
        <v>0</v>
      </c>
      <c r="W30" s="121"/>
      <c r="X30" s="121">
        <v>0</v>
      </c>
      <c r="Y30" s="121">
        <v>0</v>
      </c>
      <c r="Z30" s="121">
        <v>0</v>
      </c>
      <c r="AA30" s="121">
        <v>0</v>
      </c>
      <c r="AB30" s="121">
        <v>0</v>
      </c>
      <c r="AC30" s="121">
        <f>SUM(W30+Y30+AA30)</f>
        <v>0</v>
      </c>
      <c r="AD30" s="121">
        <v>0</v>
      </c>
      <c r="AE30" s="121">
        <v>0</v>
      </c>
      <c r="AF30" s="119"/>
      <c r="AG30" s="119"/>
      <c r="AH30" s="119"/>
    </row>
    <row r="31" spans="1:34" s="112" customFormat="1" x14ac:dyDescent="0.25">
      <c r="A31" s="118"/>
      <c r="B31" s="119" t="s">
        <v>240</v>
      </c>
      <c r="C31" s="119" t="s">
        <v>239</v>
      </c>
      <c r="D31" s="119"/>
      <c r="E31" s="119">
        <v>0</v>
      </c>
      <c r="F31" s="119">
        <v>0</v>
      </c>
      <c r="G31" s="119">
        <v>0</v>
      </c>
      <c r="H31" s="119"/>
      <c r="I31" s="119">
        <f t="shared" si="0"/>
        <v>0</v>
      </c>
      <c r="J31" s="121">
        <f>(I31/('Table I'!G11-'Table I'!G9)*100)</f>
        <v>0</v>
      </c>
      <c r="K31" s="119">
        <v>0</v>
      </c>
      <c r="L31" s="119"/>
      <c r="M31" s="119">
        <f t="shared" si="1"/>
        <v>0</v>
      </c>
      <c r="N31" s="121">
        <f>(M31)/'Table I'!K11*100</f>
        <v>0</v>
      </c>
      <c r="O31" s="121"/>
      <c r="P31" s="121"/>
      <c r="Q31" s="121"/>
      <c r="R31" s="121">
        <v>0</v>
      </c>
      <c r="S31" s="121">
        <f t="shared" si="2"/>
        <v>0</v>
      </c>
      <c r="T31" s="121">
        <f>S31*100/'Table I'!$Q$11</f>
        <v>0</v>
      </c>
      <c r="U31" s="121">
        <v>0</v>
      </c>
      <c r="V31" s="121">
        <v>0</v>
      </c>
      <c r="W31" s="121"/>
      <c r="X31" s="121">
        <v>0</v>
      </c>
      <c r="Y31" s="121">
        <v>0</v>
      </c>
      <c r="Z31" s="121">
        <v>0</v>
      </c>
      <c r="AA31" s="121">
        <v>0</v>
      </c>
      <c r="AB31" s="121">
        <v>0</v>
      </c>
      <c r="AC31" s="121">
        <f>SUM(W31+Y31+AA31)</f>
        <v>0</v>
      </c>
      <c r="AD31" s="121">
        <v>0</v>
      </c>
      <c r="AE31" s="121">
        <v>0</v>
      </c>
      <c r="AF31" s="119"/>
      <c r="AG31" s="119"/>
      <c r="AH31" s="119"/>
    </row>
    <row r="32" spans="1:34" s="113" customFormat="1" x14ac:dyDescent="0.25">
      <c r="A32" s="126"/>
      <c r="B32" s="127"/>
      <c r="C32" s="127" t="s">
        <v>241</v>
      </c>
      <c r="D32" s="127"/>
      <c r="E32" s="127">
        <f>+E29+E30+E31</f>
        <v>0</v>
      </c>
      <c r="F32" s="127">
        <f>+F29+F30+F31</f>
        <v>0</v>
      </c>
      <c r="G32" s="127">
        <f>+G29+G30+G31</f>
        <v>0</v>
      </c>
      <c r="H32" s="127">
        <f>+H29+H30+H31</f>
        <v>0</v>
      </c>
      <c r="I32" s="127">
        <f t="shared" si="0"/>
        <v>0</v>
      </c>
      <c r="J32" s="129">
        <f>(I32/('Table I'!G11-'Table I'!G9)*100)</f>
        <v>0</v>
      </c>
      <c r="K32" s="127">
        <f>+K29+K30+K31</f>
        <v>0</v>
      </c>
      <c r="L32" s="127">
        <f>+L29+L30+L31</f>
        <v>0</v>
      </c>
      <c r="M32" s="127">
        <f t="shared" si="1"/>
        <v>0</v>
      </c>
      <c r="N32" s="129">
        <f>(M32)/'Table I'!K11*100</f>
        <v>0</v>
      </c>
      <c r="O32" s="129">
        <f>+O29+O30+O31</f>
        <v>0</v>
      </c>
      <c r="P32" s="129">
        <f>+P29+P30+P31</f>
        <v>0</v>
      </c>
      <c r="Q32" s="129">
        <f>+Q29+Q30+Q31</f>
        <v>0</v>
      </c>
      <c r="R32" s="129">
        <f>+R29+R30+R31</f>
        <v>0</v>
      </c>
      <c r="S32" s="129">
        <f t="shared" si="2"/>
        <v>0</v>
      </c>
      <c r="T32" s="129">
        <f>S32*100/'Table I'!$Q$11</f>
        <v>0</v>
      </c>
      <c r="U32" s="129">
        <f>+U29+U30+U31</f>
        <v>0</v>
      </c>
      <c r="V32" s="129">
        <v>0</v>
      </c>
      <c r="W32" s="129">
        <f>+W29+W30+W31</f>
        <v>0</v>
      </c>
      <c r="X32" s="129">
        <v>0</v>
      </c>
      <c r="Y32" s="129">
        <f>+Y29+Y30+Y31</f>
        <v>0</v>
      </c>
      <c r="Z32" s="129">
        <v>0</v>
      </c>
      <c r="AA32" s="129">
        <f>+AA29+AA30+AA31</f>
        <v>0</v>
      </c>
      <c r="AB32" s="129">
        <v>0</v>
      </c>
      <c r="AC32" s="129">
        <f>+AC29+AC30+AC31</f>
        <v>0</v>
      </c>
      <c r="AD32" s="129">
        <v>0</v>
      </c>
      <c r="AE32" s="129">
        <f>+AE29+AE30+AE31</f>
        <v>0</v>
      </c>
      <c r="AF32" s="127"/>
      <c r="AG32" s="127"/>
      <c r="AH32" s="127"/>
    </row>
    <row r="33" spans="1:34" s="111" customFormat="1" x14ac:dyDescent="0.25">
      <c r="A33" s="130">
        <v>4</v>
      </c>
      <c r="B33" s="131"/>
      <c r="C33" s="131" t="s">
        <v>242</v>
      </c>
      <c r="D33" s="131"/>
      <c r="E33" s="131"/>
      <c r="F33" s="131"/>
      <c r="G33" s="131"/>
      <c r="H33" s="131"/>
      <c r="I33" s="131">
        <f t="shared" si="0"/>
        <v>0</v>
      </c>
      <c r="J33" s="133">
        <f>(I33/('Table I'!G11-'Table I'!G9)*100)</f>
        <v>0</v>
      </c>
      <c r="K33" s="131"/>
      <c r="L33" s="131"/>
      <c r="M33" s="131">
        <f t="shared" si="1"/>
        <v>0</v>
      </c>
      <c r="N33" s="133">
        <f>(M33)/'Table I'!K11*100</f>
        <v>0</v>
      </c>
      <c r="O33" s="133"/>
      <c r="P33" s="133"/>
      <c r="Q33" s="133"/>
      <c r="R33" s="133"/>
      <c r="S33" s="133">
        <f t="shared" si="2"/>
        <v>0</v>
      </c>
      <c r="T33" s="133">
        <f>S33*100/'Table I'!$Q$11</f>
        <v>0</v>
      </c>
      <c r="U33" s="133"/>
      <c r="V33" s="133">
        <v>0</v>
      </c>
      <c r="W33" s="133"/>
      <c r="X33" s="133">
        <v>0</v>
      </c>
      <c r="Y33" s="133"/>
      <c r="Z33" s="133">
        <v>0</v>
      </c>
      <c r="AA33" s="133"/>
      <c r="AB33" s="133">
        <v>0</v>
      </c>
      <c r="AC33" s="133"/>
      <c r="AD33" s="133">
        <v>0</v>
      </c>
      <c r="AE33" s="133"/>
      <c r="AF33" s="131"/>
      <c r="AG33" s="131"/>
      <c r="AH33" s="131"/>
    </row>
    <row r="34" spans="1:34" s="112" customFormat="1" x14ac:dyDescent="0.25">
      <c r="A34" s="118"/>
      <c r="B34" s="119" t="s">
        <v>183</v>
      </c>
      <c r="C34" s="119" t="s">
        <v>243</v>
      </c>
      <c r="D34" s="119"/>
      <c r="E34" s="119">
        <v>0</v>
      </c>
      <c r="F34" s="119">
        <v>0</v>
      </c>
      <c r="G34" s="119">
        <v>0</v>
      </c>
      <c r="H34" s="119"/>
      <c r="I34" s="119">
        <f t="shared" si="0"/>
        <v>0</v>
      </c>
      <c r="J34" s="121">
        <f>(I34/('Table I'!G11-'Table I'!G9)*100)</f>
        <v>0</v>
      </c>
      <c r="K34" s="119">
        <v>0</v>
      </c>
      <c r="L34" s="119"/>
      <c r="M34" s="119">
        <f t="shared" si="1"/>
        <v>0</v>
      </c>
      <c r="N34" s="121">
        <f>(M34)/'Table I'!K11*100</f>
        <v>0</v>
      </c>
      <c r="O34" s="121"/>
      <c r="P34" s="121"/>
      <c r="Q34" s="121"/>
      <c r="R34" s="121">
        <v>0</v>
      </c>
      <c r="S34" s="121">
        <f t="shared" si="2"/>
        <v>0</v>
      </c>
      <c r="T34" s="121">
        <f>S34*100/'Table I'!$Q$11</f>
        <v>0</v>
      </c>
      <c r="U34" s="121">
        <v>0</v>
      </c>
      <c r="V34" s="121">
        <v>0</v>
      </c>
      <c r="W34" s="121"/>
      <c r="X34" s="121">
        <v>0</v>
      </c>
      <c r="Y34" s="121">
        <v>0</v>
      </c>
      <c r="Z34" s="121">
        <v>0</v>
      </c>
      <c r="AA34" s="121">
        <v>0</v>
      </c>
      <c r="AB34" s="121">
        <v>0</v>
      </c>
      <c r="AC34" s="121">
        <f t="shared" ref="AC34:AC41" si="5">SUM(W34+Y34+AA34)</f>
        <v>0</v>
      </c>
      <c r="AD34" s="121">
        <v>0</v>
      </c>
      <c r="AE34" s="121">
        <v>0</v>
      </c>
      <c r="AF34" s="119"/>
      <c r="AG34" s="119"/>
      <c r="AH34" s="119"/>
    </row>
    <row r="35" spans="1:34" s="112" customFormat="1" ht="36" x14ac:dyDescent="0.25">
      <c r="A35" s="118"/>
      <c r="B35" s="119" t="s">
        <v>188</v>
      </c>
      <c r="C35" s="119" t="s">
        <v>244</v>
      </c>
      <c r="D35" s="119"/>
      <c r="E35" s="119">
        <v>0</v>
      </c>
      <c r="F35" s="119">
        <v>0</v>
      </c>
      <c r="G35" s="119">
        <v>0</v>
      </c>
      <c r="H35" s="119"/>
      <c r="I35" s="119">
        <f t="shared" si="0"/>
        <v>0</v>
      </c>
      <c r="J35" s="121">
        <f>(I35/('Table I'!G11-'Table I'!G9)*100)</f>
        <v>0</v>
      </c>
      <c r="K35" s="119">
        <v>0</v>
      </c>
      <c r="L35" s="119"/>
      <c r="M35" s="119">
        <f t="shared" si="1"/>
        <v>0</v>
      </c>
      <c r="N35" s="121">
        <f>(M35)/'Table I'!K11*100</f>
        <v>0</v>
      </c>
      <c r="O35" s="121"/>
      <c r="P35" s="121"/>
      <c r="Q35" s="121"/>
      <c r="R35" s="121">
        <v>0</v>
      </c>
      <c r="S35" s="121">
        <f t="shared" si="2"/>
        <v>0</v>
      </c>
      <c r="T35" s="121">
        <f>S35*100/'Table I'!$Q$11</f>
        <v>0</v>
      </c>
      <c r="U35" s="121">
        <v>0</v>
      </c>
      <c r="V35" s="121">
        <v>0</v>
      </c>
      <c r="W35" s="121"/>
      <c r="X35" s="121">
        <v>0</v>
      </c>
      <c r="Y35" s="121">
        <v>0</v>
      </c>
      <c r="Z35" s="121">
        <v>0</v>
      </c>
      <c r="AA35" s="121">
        <v>0</v>
      </c>
      <c r="AB35" s="121">
        <v>0</v>
      </c>
      <c r="AC35" s="121">
        <f t="shared" si="5"/>
        <v>0</v>
      </c>
      <c r="AD35" s="121">
        <v>0</v>
      </c>
      <c r="AE35" s="121">
        <v>0</v>
      </c>
      <c r="AF35" s="119"/>
      <c r="AG35" s="119"/>
      <c r="AH35" s="119"/>
    </row>
    <row r="36" spans="1:34" s="112" customFormat="1" x14ac:dyDescent="0.25">
      <c r="A36" s="118"/>
      <c r="B36" s="119" t="s">
        <v>190</v>
      </c>
      <c r="C36" s="119" t="s">
        <v>245</v>
      </c>
      <c r="D36" s="119"/>
      <c r="E36" s="119">
        <v>0</v>
      </c>
      <c r="F36" s="119">
        <v>0</v>
      </c>
      <c r="G36" s="119">
        <v>0</v>
      </c>
      <c r="H36" s="119"/>
      <c r="I36" s="119">
        <f t="shared" si="0"/>
        <v>0</v>
      </c>
      <c r="J36" s="121">
        <f>(I36/('Table I'!G11-'Table I'!G9)*100)</f>
        <v>0</v>
      </c>
      <c r="K36" s="119">
        <v>0</v>
      </c>
      <c r="L36" s="119"/>
      <c r="M36" s="119">
        <f t="shared" si="1"/>
        <v>0</v>
      </c>
      <c r="N36" s="121">
        <f>(M36)/'Table I'!K11*100</f>
        <v>0</v>
      </c>
      <c r="O36" s="121"/>
      <c r="P36" s="121"/>
      <c r="Q36" s="121"/>
      <c r="R36" s="121">
        <v>0</v>
      </c>
      <c r="S36" s="121">
        <f t="shared" si="2"/>
        <v>0</v>
      </c>
      <c r="T36" s="121">
        <f>S36*100/'Table I'!$Q$11</f>
        <v>0</v>
      </c>
      <c r="U36" s="121">
        <v>0</v>
      </c>
      <c r="V36" s="121">
        <v>0</v>
      </c>
      <c r="W36" s="121"/>
      <c r="X36" s="121">
        <v>0</v>
      </c>
      <c r="Y36" s="121">
        <v>0</v>
      </c>
      <c r="Z36" s="121">
        <v>0</v>
      </c>
      <c r="AA36" s="121">
        <v>0</v>
      </c>
      <c r="AB36" s="121">
        <v>0</v>
      </c>
      <c r="AC36" s="121">
        <f t="shared" si="5"/>
        <v>0</v>
      </c>
      <c r="AD36" s="121">
        <v>0</v>
      </c>
      <c r="AE36" s="121">
        <v>0</v>
      </c>
      <c r="AF36" s="119"/>
      <c r="AG36" s="119"/>
      <c r="AH36" s="119"/>
    </row>
    <row r="37" spans="1:34" s="112" customFormat="1" ht="60" x14ac:dyDescent="0.25">
      <c r="A37" s="118"/>
      <c r="B37" s="119" t="s">
        <v>192</v>
      </c>
      <c r="C37" s="119" t="s">
        <v>246</v>
      </c>
      <c r="D37" s="119"/>
      <c r="E37" s="119">
        <v>0</v>
      </c>
      <c r="F37" s="119">
        <v>0</v>
      </c>
      <c r="G37" s="119">
        <v>0</v>
      </c>
      <c r="H37" s="119"/>
      <c r="I37" s="119">
        <f t="shared" si="0"/>
        <v>0</v>
      </c>
      <c r="J37" s="121">
        <f>(I37/('Table I'!G11-'Table I'!G9)*100)</f>
        <v>0</v>
      </c>
      <c r="K37" s="119">
        <v>0</v>
      </c>
      <c r="L37" s="119"/>
      <c r="M37" s="119">
        <f t="shared" si="1"/>
        <v>0</v>
      </c>
      <c r="N37" s="121">
        <f>(M37)/'Table I'!K11*100</f>
        <v>0</v>
      </c>
      <c r="O37" s="121"/>
      <c r="P37" s="121"/>
      <c r="Q37" s="121"/>
      <c r="R37" s="121">
        <v>0</v>
      </c>
      <c r="S37" s="121">
        <f t="shared" si="2"/>
        <v>0</v>
      </c>
      <c r="T37" s="121">
        <f>S37*100/'Table I'!$Q$11</f>
        <v>0</v>
      </c>
      <c r="U37" s="121">
        <v>0</v>
      </c>
      <c r="V37" s="121">
        <v>0</v>
      </c>
      <c r="W37" s="121"/>
      <c r="X37" s="121">
        <v>0</v>
      </c>
      <c r="Y37" s="121">
        <v>0</v>
      </c>
      <c r="Z37" s="121">
        <v>0</v>
      </c>
      <c r="AA37" s="121">
        <v>0</v>
      </c>
      <c r="AB37" s="121">
        <v>0</v>
      </c>
      <c r="AC37" s="121">
        <f t="shared" si="5"/>
        <v>0</v>
      </c>
      <c r="AD37" s="121">
        <v>0</v>
      </c>
      <c r="AE37" s="121">
        <v>0</v>
      </c>
      <c r="AF37" s="119"/>
      <c r="AG37" s="119"/>
      <c r="AH37" s="119"/>
    </row>
    <row r="38" spans="1:34" s="112" customFormat="1" ht="48" x14ac:dyDescent="0.25">
      <c r="A38" s="118"/>
      <c r="B38" s="119" t="s">
        <v>204</v>
      </c>
      <c r="C38" s="119" t="s">
        <v>247</v>
      </c>
      <c r="D38" s="119"/>
      <c r="E38" s="119">
        <v>0</v>
      </c>
      <c r="F38" s="119">
        <v>0</v>
      </c>
      <c r="G38" s="119">
        <v>0</v>
      </c>
      <c r="H38" s="119"/>
      <c r="I38" s="119">
        <f t="shared" si="0"/>
        <v>0</v>
      </c>
      <c r="J38" s="121">
        <f>(I38/('Table I'!G11-'Table I'!G9)*100)</f>
        <v>0</v>
      </c>
      <c r="K38" s="119">
        <v>0</v>
      </c>
      <c r="L38" s="119"/>
      <c r="M38" s="119">
        <f t="shared" si="1"/>
        <v>0</v>
      </c>
      <c r="N38" s="121">
        <f>(M38)/'Table I'!K11*100</f>
        <v>0</v>
      </c>
      <c r="O38" s="121"/>
      <c r="P38" s="121"/>
      <c r="Q38" s="121"/>
      <c r="R38" s="121">
        <v>0</v>
      </c>
      <c r="S38" s="121">
        <f t="shared" si="2"/>
        <v>0</v>
      </c>
      <c r="T38" s="121">
        <f>S38*100/'Table I'!$Q$11</f>
        <v>0</v>
      </c>
      <c r="U38" s="121">
        <v>0</v>
      </c>
      <c r="V38" s="121">
        <v>0</v>
      </c>
      <c r="W38" s="121"/>
      <c r="X38" s="121">
        <v>0</v>
      </c>
      <c r="Y38" s="121">
        <v>0</v>
      </c>
      <c r="Z38" s="121">
        <v>0</v>
      </c>
      <c r="AA38" s="121">
        <v>0</v>
      </c>
      <c r="AB38" s="121">
        <v>0</v>
      </c>
      <c r="AC38" s="121">
        <f t="shared" si="5"/>
        <v>0</v>
      </c>
      <c r="AD38" s="121">
        <v>0</v>
      </c>
      <c r="AE38" s="121">
        <v>0</v>
      </c>
      <c r="AF38" s="119"/>
      <c r="AG38" s="119"/>
      <c r="AH38" s="119"/>
    </row>
    <row r="39" spans="1:34" s="112" customFormat="1" ht="24" x14ac:dyDescent="0.25">
      <c r="A39" s="118"/>
      <c r="B39" s="119" t="s">
        <v>214</v>
      </c>
      <c r="C39" s="119" t="s">
        <v>248</v>
      </c>
      <c r="D39" s="119"/>
      <c r="E39" s="119">
        <v>0</v>
      </c>
      <c r="F39" s="119">
        <v>0</v>
      </c>
      <c r="G39" s="119">
        <v>0</v>
      </c>
      <c r="H39" s="119"/>
      <c r="I39" s="119">
        <f t="shared" si="0"/>
        <v>0</v>
      </c>
      <c r="J39" s="121">
        <f>(I39/('Table I'!G11-'Table I'!G9)*100)</f>
        <v>0</v>
      </c>
      <c r="K39" s="119">
        <v>0</v>
      </c>
      <c r="L39" s="119"/>
      <c r="M39" s="119">
        <f t="shared" si="1"/>
        <v>0</v>
      </c>
      <c r="N39" s="121">
        <f>(M39)/'Table I'!K11*100</f>
        <v>0</v>
      </c>
      <c r="O39" s="121"/>
      <c r="P39" s="121"/>
      <c r="Q39" s="121"/>
      <c r="R39" s="121">
        <v>0</v>
      </c>
      <c r="S39" s="121">
        <f t="shared" si="2"/>
        <v>0</v>
      </c>
      <c r="T39" s="121">
        <f>S39*100/'Table I'!$Q$11</f>
        <v>0</v>
      </c>
      <c r="U39" s="121">
        <v>0</v>
      </c>
      <c r="V39" s="121">
        <v>0</v>
      </c>
      <c r="W39" s="121"/>
      <c r="X39" s="121">
        <v>0</v>
      </c>
      <c r="Y39" s="121">
        <v>0</v>
      </c>
      <c r="Z39" s="121">
        <v>0</v>
      </c>
      <c r="AA39" s="121">
        <v>0</v>
      </c>
      <c r="AB39" s="121">
        <v>0</v>
      </c>
      <c r="AC39" s="121">
        <f t="shared" si="5"/>
        <v>0</v>
      </c>
      <c r="AD39" s="121">
        <v>0</v>
      </c>
      <c r="AE39" s="121">
        <v>0</v>
      </c>
      <c r="AF39" s="119"/>
      <c r="AG39" s="119"/>
      <c r="AH39" s="119"/>
    </row>
    <row r="40" spans="1:34" s="112" customFormat="1" ht="24" x14ac:dyDescent="0.25">
      <c r="A40" s="118"/>
      <c r="B40" s="119" t="s">
        <v>216</v>
      </c>
      <c r="C40" s="119" t="s">
        <v>249</v>
      </c>
      <c r="D40" s="119"/>
      <c r="E40" s="119">
        <v>2763</v>
      </c>
      <c r="F40" s="119">
        <v>1532918</v>
      </c>
      <c r="G40" s="119">
        <v>0</v>
      </c>
      <c r="H40" s="119"/>
      <c r="I40" s="119">
        <f t="shared" si="0"/>
        <v>1532918</v>
      </c>
      <c r="J40" s="121">
        <f>(I40/('Table I'!G11-'Table I'!G9)*100)</f>
        <v>14.193685185185185</v>
      </c>
      <c r="K40" s="119">
        <v>1532918</v>
      </c>
      <c r="L40" s="119"/>
      <c r="M40" s="119">
        <f t="shared" si="1"/>
        <v>1532918</v>
      </c>
      <c r="N40" s="121">
        <f>(M40)/'Table I'!K11*100</f>
        <v>14.193685185185185</v>
      </c>
      <c r="O40" s="121"/>
      <c r="P40" s="121"/>
      <c r="Q40" s="121"/>
      <c r="R40" s="121">
        <v>0</v>
      </c>
      <c r="S40" s="121">
        <f t="shared" si="2"/>
        <v>1532918</v>
      </c>
      <c r="T40" s="121">
        <f>S40*100/'Table I'!$Q$11</f>
        <v>14.193685185185185</v>
      </c>
      <c r="U40" s="121">
        <v>0</v>
      </c>
      <c r="V40" s="121">
        <v>0</v>
      </c>
      <c r="W40" s="121"/>
      <c r="X40" s="121">
        <v>0</v>
      </c>
      <c r="Y40" s="121">
        <v>0</v>
      </c>
      <c r="Z40" s="121">
        <v>0</v>
      </c>
      <c r="AA40" s="121">
        <v>0</v>
      </c>
      <c r="AB40" s="121">
        <v>0</v>
      </c>
      <c r="AC40" s="121">
        <f t="shared" si="5"/>
        <v>0</v>
      </c>
      <c r="AD40" s="121">
        <v>0</v>
      </c>
      <c r="AE40" s="121">
        <v>1520918</v>
      </c>
      <c r="AF40" s="119"/>
      <c r="AG40" s="119"/>
      <c r="AH40" s="119"/>
    </row>
    <row r="41" spans="1:34" s="112" customFormat="1" ht="36" x14ac:dyDescent="0.25">
      <c r="A41" s="118"/>
      <c r="B41" s="119" t="s">
        <v>218</v>
      </c>
      <c r="C41" s="119" t="s">
        <v>250</v>
      </c>
      <c r="D41" s="119"/>
      <c r="E41" s="119">
        <v>26</v>
      </c>
      <c r="F41" s="119">
        <v>2701501</v>
      </c>
      <c r="G41" s="119">
        <v>0</v>
      </c>
      <c r="H41" s="119"/>
      <c r="I41" s="119">
        <f t="shared" si="0"/>
        <v>2701501</v>
      </c>
      <c r="J41" s="121">
        <f>(I41/('Table I'!G11-'Table I'!G9)*100)</f>
        <v>25.013898148148151</v>
      </c>
      <c r="K41" s="119">
        <v>2701501</v>
      </c>
      <c r="L41" s="119"/>
      <c r="M41" s="119">
        <f t="shared" si="1"/>
        <v>2701501</v>
      </c>
      <c r="N41" s="121">
        <f>(M41)/'Table I'!K11*100</f>
        <v>25.013898148148151</v>
      </c>
      <c r="O41" s="121"/>
      <c r="P41" s="121"/>
      <c r="Q41" s="121"/>
      <c r="R41" s="121">
        <v>0</v>
      </c>
      <c r="S41" s="121">
        <f t="shared" si="2"/>
        <v>2701501</v>
      </c>
      <c r="T41" s="121">
        <f>S41*100/'Table I'!$Q$11</f>
        <v>25.013898148148147</v>
      </c>
      <c r="U41" s="121">
        <v>0</v>
      </c>
      <c r="V41" s="121">
        <v>0</v>
      </c>
      <c r="W41" s="121"/>
      <c r="X41" s="121">
        <v>0</v>
      </c>
      <c r="Y41" s="121">
        <v>0</v>
      </c>
      <c r="Z41" s="121">
        <v>0</v>
      </c>
      <c r="AA41" s="121">
        <v>0</v>
      </c>
      <c r="AB41" s="121">
        <v>0</v>
      </c>
      <c r="AC41" s="121">
        <f t="shared" si="5"/>
        <v>0</v>
      </c>
      <c r="AD41" s="121">
        <v>0</v>
      </c>
      <c r="AE41" s="121">
        <v>2680501</v>
      </c>
      <c r="AF41" s="119"/>
      <c r="AG41" s="119"/>
      <c r="AH41" s="119"/>
    </row>
    <row r="42" spans="1:34" x14ac:dyDescent="0.25">
      <c r="A42" s="122"/>
      <c r="B42" s="123"/>
      <c r="C42" s="123" t="s">
        <v>251</v>
      </c>
      <c r="D42" s="123" t="s">
        <v>252</v>
      </c>
      <c r="E42" s="123"/>
      <c r="F42" s="123">
        <v>575758</v>
      </c>
      <c r="G42" s="123">
        <v>0</v>
      </c>
      <c r="H42" s="123"/>
      <c r="I42" s="123">
        <f t="shared" si="0"/>
        <v>575758</v>
      </c>
      <c r="J42" s="125">
        <f>(I42/('Table I'!G11-'Table I'!G9)*100)</f>
        <v>5.3310925925925927</v>
      </c>
      <c r="K42" s="123">
        <v>575758</v>
      </c>
      <c r="L42" s="123"/>
      <c r="M42" s="123">
        <f t="shared" si="1"/>
        <v>575758</v>
      </c>
      <c r="N42" s="125">
        <f>(M42)/'Table I'!K11*100</f>
        <v>5.3310925925925927</v>
      </c>
      <c r="O42" s="125">
        <v>0</v>
      </c>
      <c r="P42" s="125"/>
      <c r="Q42" s="125"/>
      <c r="R42" s="125"/>
      <c r="S42" s="125">
        <f t="shared" si="2"/>
        <v>575758</v>
      </c>
      <c r="T42" s="125">
        <f>S42*100/'Table I'!$Q$11</f>
        <v>5.3310925925925927</v>
      </c>
      <c r="U42" s="125">
        <v>0</v>
      </c>
      <c r="V42" s="125">
        <v>0</v>
      </c>
      <c r="W42" s="125">
        <v>0</v>
      </c>
      <c r="X42" s="125">
        <v>0</v>
      </c>
      <c r="Y42" s="125"/>
      <c r="Z42" s="125">
        <v>0</v>
      </c>
      <c r="AA42" s="125"/>
      <c r="AB42" s="125">
        <v>0</v>
      </c>
      <c r="AC42" s="125"/>
      <c r="AD42" s="125">
        <v>0</v>
      </c>
      <c r="AE42" s="125">
        <v>575758</v>
      </c>
      <c r="AF42" s="123"/>
      <c r="AG42" s="123"/>
      <c r="AH42" s="123"/>
    </row>
    <row r="43" spans="1:34" x14ac:dyDescent="0.25">
      <c r="A43" s="122"/>
      <c r="B43" s="123"/>
      <c r="C43" s="123" t="s">
        <v>253</v>
      </c>
      <c r="D43" s="123" t="s">
        <v>254</v>
      </c>
      <c r="E43" s="123"/>
      <c r="F43" s="123">
        <v>535982</v>
      </c>
      <c r="G43" s="123">
        <v>0</v>
      </c>
      <c r="H43" s="123"/>
      <c r="I43" s="123">
        <f t="shared" si="0"/>
        <v>535982</v>
      </c>
      <c r="J43" s="125">
        <f>(I43/('Table I'!G11-'Table I'!G9)*100)</f>
        <v>4.9627962962962968</v>
      </c>
      <c r="K43" s="123">
        <v>535982</v>
      </c>
      <c r="L43" s="123"/>
      <c r="M43" s="123">
        <f t="shared" si="1"/>
        <v>535982</v>
      </c>
      <c r="N43" s="125">
        <f>(M43)/'Table I'!K11*100</f>
        <v>4.9627962962962968</v>
      </c>
      <c r="O43" s="125">
        <v>0</v>
      </c>
      <c r="P43" s="125"/>
      <c r="Q43" s="125"/>
      <c r="R43" s="125"/>
      <c r="S43" s="125">
        <f t="shared" si="2"/>
        <v>535982</v>
      </c>
      <c r="T43" s="125">
        <f>S43*100/'Table I'!$Q$11</f>
        <v>4.9627962962962959</v>
      </c>
      <c r="U43" s="125">
        <v>0</v>
      </c>
      <c r="V43" s="125">
        <v>0</v>
      </c>
      <c r="W43" s="125">
        <v>0</v>
      </c>
      <c r="X43" s="125">
        <v>0</v>
      </c>
      <c r="Y43" s="125"/>
      <c r="Z43" s="125">
        <v>0</v>
      </c>
      <c r="AA43" s="125"/>
      <c r="AB43" s="125">
        <v>0</v>
      </c>
      <c r="AC43" s="125"/>
      <c r="AD43" s="125">
        <v>0</v>
      </c>
      <c r="AE43" s="125">
        <v>535982</v>
      </c>
      <c r="AF43" s="123"/>
      <c r="AG43" s="123"/>
      <c r="AH43" s="123"/>
    </row>
    <row r="44" spans="1:34" x14ac:dyDescent="0.25">
      <c r="A44" s="122"/>
      <c r="B44" s="123"/>
      <c r="C44" s="123" t="s">
        <v>255</v>
      </c>
      <c r="D44" s="123" t="s">
        <v>256</v>
      </c>
      <c r="E44" s="123"/>
      <c r="F44" s="123">
        <v>275486</v>
      </c>
      <c r="G44" s="123">
        <v>0</v>
      </c>
      <c r="H44" s="123"/>
      <c r="I44" s="123">
        <f t="shared" si="0"/>
        <v>275486</v>
      </c>
      <c r="J44" s="125">
        <f>(I44/('Table I'!G11-'Table I'!G9)*100)</f>
        <v>2.550796296296296</v>
      </c>
      <c r="K44" s="123">
        <v>275486</v>
      </c>
      <c r="L44" s="123"/>
      <c r="M44" s="123">
        <f t="shared" si="1"/>
        <v>275486</v>
      </c>
      <c r="N44" s="125">
        <f>(M44)/'Table I'!K11*100</f>
        <v>2.550796296296296</v>
      </c>
      <c r="O44" s="125">
        <v>0</v>
      </c>
      <c r="P44" s="125"/>
      <c r="Q44" s="125"/>
      <c r="R44" s="125"/>
      <c r="S44" s="125">
        <f t="shared" si="2"/>
        <v>275486</v>
      </c>
      <c r="T44" s="125">
        <f>S44*100/'Table I'!$Q$11</f>
        <v>2.5507962962962965</v>
      </c>
      <c r="U44" s="125">
        <v>0</v>
      </c>
      <c r="V44" s="125">
        <v>0</v>
      </c>
      <c r="W44" s="125">
        <v>0</v>
      </c>
      <c r="X44" s="125">
        <v>0</v>
      </c>
      <c r="Y44" s="125"/>
      <c r="Z44" s="125">
        <v>0</v>
      </c>
      <c r="AA44" s="125"/>
      <c r="AB44" s="125">
        <v>0</v>
      </c>
      <c r="AC44" s="125"/>
      <c r="AD44" s="125">
        <v>0</v>
      </c>
      <c r="AE44" s="125">
        <v>275486</v>
      </c>
      <c r="AF44" s="123"/>
      <c r="AG44" s="123"/>
      <c r="AH44" s="123"/>
    </row>
    <row r="45" spans="1:34" x14ac:dyDescent="0.25">
      <c r="A45" s="122"/>
      <c r="B45" s="123"/>
      <c r="C45" s="123" t="s">
        <v>257</v>
      </c>
      <c r="D45" s="123" t="s">
        <v>258</v>
      </c>
      <c r="E45" s="123"/>
      <c r="F45" s="123">
        <v>190000</v>
      </c>
      <c r="G45" s="123">
        <v>0</v>
      </c>
      <c r="H45" s="123"/>
      <c r="I45" s="123">
        <f t="shared" si="0"/>
        <v>190000</v>
      </c>
      <c r="J45" s="125">
        <f>(I45/('Table I'!G11-'Table I'!G9)*100)</f>
        <v>1.7592592592592593</v>
      </c>
      <c r="K45" s="123">
        <v>190000</v>
      </c>
      <c r="L45" s="123"/>
      <c r="M45" s="123">
        <f t="shared" si="1"/>
        <v>190000</v>
      </c>
      <c r="N45" s="125">
        <f>(M45)/'Table I'!K11*100</f>
        <v>1.7592592592592593</v>
      </c>
      <c r="O45" s="125">
        <v>0</v>
      </c>
      <c r="P45" s="125"/>
      <c r="Q45" s="125"/>
      <c r="R45" s="125"/>
      <c r="S45" s="125">
        <f t="shared" si="2"/>
        <v>190000</v>
      </c>
      <c r="T45" s="125">
        <f>S45*100/'Table I'!$Q$11</f>
        <v>1.7592592592592593</v>
      </c>
      <c r="U45" s="125">
        <v>0</v>
      </c>
      <c r="V45" s="125">
        <v>0</v>
      </c>
      <c r="W45" s="125">
        <v>0</v>
      </c>
      <c r="X45" s="125">
        <v>0</v>
      </c>
      <c r="Y45" s="125"/>
      <c r="Z45" s="125">
        <v>0</v>
      </c>
      <c r="AA45" s="125"/>
      <c r="AB45" s="125">
        <v>0</v>
      </c>
      <c r="AC45" s="125"/>
      <c r="AD45" s="125">
        <v>0</v>
      </c>
      <c r="AE45" s="125">
        <v>190000</v>
      </c>
      <c r="AF45" s="123"/>
      <c r="AG45" s="123"/>
      <c r="AH45" s="123"/>
    </row>
    <row r="46" spans="1:34" x14ac:dyDescent="0.25">
      <c r="A46" s="122"/>
      <c r="B46" s="123"/>
      <c r="C46" s="123" t="s">
        <v>259</v>
      </c>
      <c r="D46" s="123" t="s">
        <v>260</v>
      </c>
      <c r="E46" s="123"/>
      <c r="F46" s="123">
        <v>150000</v>
      </c>
      <c r="G46" s="123">
        <v>0</v>
      </c>
      <c r="H46" s="123"/>
      <c r="I46" s="123">
        <f t="shared" si="0"/>
        <v>150000</v>
      </c>
      <c r="J46" s="125">
        <f>(I46/('Table I'!G11-'Table I'!G9)*100)</f>
        <v>1.3888888888888888</v>
      </c>
      <c r="K46" s="123">
        <v>150000</v>
      </c>
      <c r="L46" s="123"/>
      <c r="M46" s="123">
        <f t="shared" si="1"/>
        <v>150000</v>
      </c>
      <c r="N46" s="125">
        <f>(M46)/'Table I'!K11*100</f>
        <v>1.3888888888888888</v>
      </c>
      <c r="O46" s="125">
        <v>0</v>
      </c>
      <c r="P46" s="125"/>
      <c r="Q46" s="125"/>
      <c r="R46" s="125"/>
      <c r="S46" s="125">
        <f t="shared" si="2"/>
        <v>150000</v>
      </c>
      <c r="T46" s="125">
        <f>S46*100/'Table I'!$Q$11</f>
        <v>1.3888888888888888</v>
      </c>
      <c r="U46" s="125">
        <v>0</v>
      </c>
      <c r="V46" s="125">
        <v>0</v>
      </c>
      <c r="W46" s="125">
        <v>0</v>
      </c>
      <c r="X46" s="125">
        <v>0</v>
      </c>
      <c r="Y46" s="125"/>
      <c r="Z46" s="125">
        <v>0</v>
      </c>
      <c r="AA46" s="125"/>
      <c r="AB46" s="125">
        <v>0</v>
      </c>
      <c r="AC46" s="125"/>
      <c r="AD46" s="125">
        <v>0</v>
      </c>
      <c r="AE46" s="125">
        <v>150000</v>
      </c>
      <c r="AF46" s="123"/>
      <c r="AG46" s="123"/>
      <c r="AH46" s="123"/>
    </row>
    <row r="47" spans="1:34" s="112" customFormat="1" x14ac:dyDescent="0.25">
      <c r="A47" s="118"/>
      <c r="B47" s="119" t="s">
        <v>220</v>
      </c>
      <c r="C47" s="119" t="s">
        <v>261</v>
      </c>
      <c r="D47" s="119"/>
      <c r="E47" s="119">
        <v>27</v>
      </c>
      <c r="F47" s="119">
        <v>66468</v>
      </c>
      <c r="G47" s="119">
        <v>0</v>
      </c>
      <c r="H47" s="119"/>
      <c r="I47" s="119">
        <f t="shared" si="0"/>
        <v>66468</v>
      </c>
      <c r="J47" s="121">
        <f>(I47/('Table I'!G11-'Table I'!G9)*100)</f>
        <v>0.61544444444444446</v>
      </c>
      <c r="K47" s="119">
        <v>66468</v>
      </c>
      <c r="L47" s="119"/>
      <c r="M47" s="119">
        <f t="shared" si="1"/>
        <v>66468</v>
      </c>
      <c r="N47" s="121">
        <f>(M47)/'Table I'!K11*100</f>
        <v>0.61544444444444446</v>
      </c>
      <c r="O47" s="121"/>
      <c r="P47" s="121"/>
      <c r="Q47" s="121"/>
      <c r="R47" s="121">
        <v>0</v>
      </c>
      <c r="S47" s="121">
        <f t="shared" si="2"/>
        <v>66468</v>
      </c>
      <c r="T47" s="121">
        <f>S47*100/'Table I'!$Q$11</f>
        <v>0.61544444444444446</v>
      </c>
      <c r="U47" s="121">
        <v>0</v>
      </c>
      <c r="V47" s="121">
        <v>0</v>
      </c>
      <c r="W47" s="121"/>
      <c r="X47" s="121">
        <v>0</v>
      </c>
      <c r="Y47" s="121">
        <v>0</v>
      </c>
      <c r="Z47" s="121">
        <v>0</v>
      </c>
      <c r="AA47" s="121">
        <v>0</v>
      </c>
      <c r="AB47" s="121">
        <v>0</v>
      </c>
      <c r="AC47" s="121">
        <f>SUM(W47+Y47+AA47)</f>
        <v>0</v>
      </c>
      <c r="AD47" s="121">
        <v>0</v>
      </c>
      <c r="AE47" s="121">
        <v>66468</v>
      </c>
      <c r="AF47" s="119"/>
      <c r="AG47" s="119"/>
      <c r="AH47" s="119"/>
    </row>
    <row r="48" spans="1:34" s="112" customFormat="1" x14ac:dyDescent="0.25">
      <c r="A48" s="118"/>
      <c r="B48" s="119" t="s">
        <v>222</v>
      </c>
      <c r="C48" s="119" t="s">
        <v>262</v>
      </c>
      <c r="D48" s="119"/>
      <c r="E48" s="119">
        <v>0</v>
      </c>
      <c r="F48" s="119">
        <v>0</v>
      </c>
      <c r="G48" s="119">
        <v>0</v>
      </c>
      <c r="H48" s="119"/>
      <c r="I48" s="119">
        <f t="shared" si="0"/>
        <v>0</v>
      </c>
      <c r="J48" s="121">
        <f>(I48/('Table I'!G11-'Table I'!G9)*100)</f>
        <v>0</v>
      </c>
      <c r="K48" s="119">
        <v>0</v>
      </c>
      <c r="L48" s="119"/>
      <c r="M48" s="119">
        <f t="shared" si="1"/>
        <v>0</v>
      </c>
      <c r="N48" s="121">
        <f>(M48)/'Table I'!K11*100</f>
        <v>0</v>
      </c>
      <c r="O48" s="121"/>
      <c r="P48" s="121"/>
      <c r="Q48" s="121"/>
      <c r="R48" s="121">
        <v>0</v>
      </c>
      <c r="S48" s="121">
        <f t="shared" si="2"/>
        <v>0</v>
      </c>
      <c r="T48" s="121">
        <f>S48*100/'Table I'!$Q$11</f>
        <v>0</v>
      </c>
      <c r="U48" s="121">
        <v>0</v>
      </c>
      <c r="V48" s="121">
        <v>0</v>
      </c>
      <c r="W48" s="121"/>
      <c r="X48" s="121">
        <v>0</v>
      </c>
      <c r="Y48" s="121">
        <v>0</v>
      </c>
      <c r="Z48" s="121">
        <v>0</v>
      </c>
      <c r="AA48" s="121">
        <v>0</v>
      </c>
      <c r="AB48" s="121">
        <v>0</v>
      </c>
      <c r="AC48" s="121">
        <f>SUM(W48+Y48+AA48)</f>
        <v>0</v>
      </c>
      <c r="AD48" s="121">
        <v>0</v>
      </c>
      <c r="AE48" s="121">
        <v>0</v>
      </c>
      <c r="AF48" s="119"/>
      <c r="AG48" s="119"/>
      <c r="AH48" s="119"/>
    </row>
    <row r="49" spans="1:34" s="112" customFormat="1" x14ac:dyDescent="0.25">
      <c r="A49" s="118"/>
      <c r="B49" s="119" t="s">
        <v>224</v>
      </c>
      <c r="C49" s="119" t="s">
        <v>263</v>
      </c>
      <c r="D49" s="119"/>
      <c r="E49" s="119">
        <v>0</v>
      </c>
      <c r="F49" s="119">
        <v>0</v>
      </c>
      <c r="G49" s="119">
        <v>0</v>
      </c>
      <c r="H49" s="119"/>
      <c r="I49" s="119">
        <f t="shared" si="0"/>
        <v>0</v>
      </c>
      <c r="J49" s="121">
        <f>(I49/('Table I'!G11-'Table I'!G9)*100)</f>
        <v>0</v>
      </c>
      <c r="K49" s="119">
        <v>0</v>
      </c>
      <c r="L49" s="119"/>
      <c r="M49" s="119">
        <f t="shared" si="1"/>
        <v>0</v>
      </c>
      <c r="N49" s="121">
        <f>(M49)/'Table I'!K11*100</f>
        <v>0</v>
      </c>
      <c r="O49" s="121"/>
      <c r="P49" s="121"/>
      <c r="Q49" s="121"/>
      <c r="R49" s="121">
        <v>0</v>
      </c>
      <c r="S49" s="121">
        <f t="shared" si="2"/>
        <v>0</v>
      </c>
      <c r="T49" s="121">
        <f>S49*100/'Table I'!$Q$11</f>
        <v>0</v>
      </c>
      <c r="U49" s="121">
        <v>0</v>
      </c>
      <c r="V49" s="121">
        <v>0</v>
      </c>
      <c r="W49" s="121"/>
      <c r="X49" s="121">
        <v>0</v>
      </c>
      <c r="Y49" s="121">
        <v>0</v>
      </c>
      <c r="Z49" s="121">
        <v>0</v>
      </c>
      <c r="AA49" s="121">
        <v>0</v>
      </c>
      <c r="AB49" s="121">
        <v>0</v>
      </c>
      <c r="AC49" s="121">
        <f>SUM(W49+Y49+AA49)</f>
        <v>0</v>
      </c>
      <c r="AD49" s="121">
        <v>0</v>
      </c>
      <c r="AE49" s="121">
        <v>0</v>
      </c>
      <c r="AF49" s="119"/>
      <c r="AG49" s="119"/>
      <c r="AH49" s="119"/>
    </row>
    <row r="50" spans="1:34" s="112" customFormat="1" x14ac:dyDescent="0.25">
      <c r="A50" s="118"/>
      <c r="B50" s="119" t="s">
        <v>264</v>
      </c>
      <c r="C50" s="119" t="s">
        <v>265</v>
      </c>
      <c r="D50" s="119"/>
      <c r="E50" s="119">
        <v>15</v>
      </c>
      <c r="F50" s="119">
        <v>48460</v>
      </c>
      <c r="G50" s="119">
        <v>0</v>
      </c>
      <c r="H50" s="119"/>
      <c r="I50" s="119">
        <f t="shared" si="0"/>
        <v>48460</v>
      </c>
      <c r="J50" s="121">
        <f>(I50/('Table I'!G11-'Table I'!G9)*100)</f>
        <v>0.44870370370370366</v>
      </c>
      <c r="K50" s="119">
        <v>48460</v>
      </c>
      <c r="L50" s="119"/>
      <c r="M50" s="119">
        <f t="shared" si="1"/>
        <v>48460</v>
      </c>
      <c r="N50" s="121">
        <f>(M50)/'Table I'!K11*100</f>
        <v>0.44870370370370366</v>
      </c>
      <c r="O50" s="121"/>
      <c r="P50" s="121"/>
      <c r="Q50" s="121"/>
      <c r="R50" s="121">
        <v>0</v>
      </c>
      <c r="S50" s="121">
        <f t="shared" si="2"/>
        <v>48460</v>
      </c>
      <c r="T50" s="121">
        <f>S50*100/'Table I'!$Q$11</f>
        <v>0.44870370370370372</v>
      </c>
      <c r="U50" s="121">
        <v>0</v>
      </c>
      <c r="V50" s="121">
        <v>0</v>
      </c>
      <c r="W50" s="121"/>
      <c r="X50" s="121">
        <v>0</v>
      </c>
      <c r="Y50" s="121">
        <v>0</v>
      </c>
      <c r="Z50" s="121">
        <v>0</v>
      </c>
      <c r="AA50" s="121">
        <v>0</v>
      </c>
      <c r="AB50" s="121">
        <v>0</v>
      </c>
      <c r="AC50" s="121">
        <f>SUM(W50+Y50+AA50)</f>
        <v>0</v>
      </c>
      <c r="AD50" s="121">
        <v>0</v>
      </c>
      <c r="AE50" s="121">
        <v>46960</v>
      </c>
      <c r="AF50" s="119"/>
      <c r="AG50" s="119"/>
      <c r="AH50" s="119"/>
    </row>
    <row r="51" spans="1:34" x14ac:dyDescent="0.25">
      <c r="A51" s="122"/>
      <c r="B51" s="123" t="s">
        <v>266</v>
      </c>
      <c r="C51" s="123" t="s">
        <v>233</v>
      </c>
      <c r="D51" s="123"/>
      <c r="E51" s="123"/>
      <c r="F51" s="123"/>
      <c r="G51" s="123"/>
      <c r="H51" s="123"/>
      <c r="I51" s="123"/>
      <c r="J51" s="125"/>
      <c r="K51" s="123"/>
      <c r="L51" s="123"/>
      <c r="M51" s="123"/>
      <c r="N51" s="125"/>
      <c r="O51" s="125"/>
      <c r="P51" s="125"/>
      <c r="Q51" s="125"/>
      <c r="R51" s="125"/>
      <c r="S51" s="125"/>
      <c r="T51" s="125"/>
      <c r="U51" s="125"/>
      <c r="V51" s="125"/>
      <c r="W51" s="125"/>
      <c r="X51" s="125"/>
      <c r="Y51" s="125"/>
      <c r="Z51" s="125"/>
      <c r="AA51" s="125"/>
      <c r="AB51" s="125"/>
      <c r="AC51" s="125"/>
      <c r="AD51" s="125"/>
      <c r="AE51" s="125"/>
      <c r="AF51" s="123"/>
      <c r="AG51" s="123"/>
      <c r="AH51" s="123"/>
    </row>
    <row r="52" spans="1:34" s="112" customFormat="1" x14ac:dyDescent="0.25">
      <c r="A52" s="118"/>
      <c r="B52" s="119" t="s">
        <v>267</v>
      </c>
      <c r="C52" s="119" t="s">
        <v>268</v>
      </c>
      <c r="D52" s="119"/>
      <c r="E52" s="119">
        <v>0</v>
      </c>
      <c r="F52" s="119">
        <v>0</v>
      </c>
      <c r="G52" s="119">
        <v>0</v>
      </c>
      <c r="H52" s="119"/>
      <c r="I52" s="119">
        <f t="shared" ref="I52:I60" si="6">F52+G52+H52</f>
        <v>0</v>
      </c>
      <c r="J52" s="121">
        <f>(I52/('Table I'!G11-'Table I'!G9)*100)</f>
        <v>0</v>
      </c>
      <c r="K52" s="119">
        <v>0</v>
      </c>
      <c r="L52" s="119"/>
      <c r="M52" s="119">
        <f t="shared" ref="M52:M60" si="7">K52+L52</f>
        <v>0</v>
      </c>
      <c r="N52" s="121">
        <f>(M52)/'Table I'!K11*100</f>
        <v>0</v>
      </c>
      <c r="O52" s="121"/>
      <c r="P52" s="121"/>
      <c r="Q52" s="121"/>
      <c r="R52" s="121">
        <v>0</v>
      </c>
      <c r="S52" s="121">
        <f t="shared" ref="S52:S60" si="8">SUM(I52+R52)</f>
        <v>0</v>
      </c>
      <c r="T52" s="121">
        <f>S52*100/'Table I'!$Q$11</f>
        <v>0</v>
      </c>
      <c r="U52" s="121">
        <v>0</v>
      </c>
      <c r="V52" s="121">
        <v>0</v>
      </c>
      <c r="W52" s="121"/>
      <c r="X52" s="121">
        <v>0</v>
      </c>
      <c r="Y52" s="121">
        <v>0</v>
      </c>
      <c r="Z52" s="121">
        <v>0</v>
      </c>
      <c r="AA52" s="121">
        <v>0</v>
      </c>
      <c r="AB52" s="121">
        <v>0</v>
      </c>
      <c r="AC52" s="121">
        <f t="shared" ref="AC52:AC59" si="9">SUM(W52+Y52+AA52)</f>
        <v>0</v>
      </c>
      <c r="AD52" s="121">
        <v>0</v>
      </c>
      <c r="AE52" s="121">
        <v>0</v>
      </c>
      <c r="AF52" s="119"/>
      <c r="AG52" s="119"/>
      <c r="AH52" s="119"/>
    </row>
    <row r="53" spans="1:34" s="112" customFormat="1" ht="24" x14ac:dyDescent="0.25">
      <c r="A53" s="118"/>
      <c r="B53" s="119" t="s">
        <v>269</v>
      </c>
      <c r="C53" s="119" t="s">
        <v>270</v>
      </c>
      <c r="D53" s="119"/>
      <c r="E53" s="119">
        <v>0</v>
      </c>
      <c r="F53" s="119">
        <v>0</v>
      </c>
      <c r="G53" s="119">
        <v>0</v>
      </c>
      <c r="H53" s="119"/>
      <c r="I53" s="119">
        <f t="shared" si="6"/>
        <v>0</v>
      </c>
      <c r="J53" s="121">
        <f>(I53/('Table I'!G11-'Table I'!G9)*100)</f>
        <v>0</v>
      </c>
      <c r="K53" s="119">
        <v>0</v>
      </c>
      <c r="L53" s="119"/>
      <c r="M53" s="119">
        <f t="shared" si="7"/>
        <v>0</v>
      </c>
      <c r="N53" s="121">
        <f>(M53)/'Table I'!K11*100</f>
        <v>0</v>
      </c>
      <c r="O53" s="121"/>
      <c r="P53" s="121"/>
      <c r="Q53" s="121"/>
      <c r="R53" s="121">
        <v>0</v>
      </c>
      <c r="S53" s="121">
        <f t="shared" si="8"/>
        <v>0</v>
      </c>
      <c r="T53" s="121">
        <f>S53*100/'Table I'!$Q$11</f>
        <v>0</v>
      </c>
      <c r="U53" s="121">
        <v>0</v>
      </c>
      <c r="V53" s="121">
        <v>0</v>
      </c>
      <c r="W53" s="121"/>
      <c r="X53" s="121">
        <v>0</v>
      </c>
      <c r="Y53" s="121">
        <v>0</v>
      </c>
      <c r="Z53" s="121">
        <v>0</v>
      </c>
      <c r="AA53" s="121">
        <v>0</v>
      </c>
      <c r="AB53" s="121">
        <v>0</v>
      </c>
      <c r="AC53" s="121">
        <f t="shared" si="9"/>
        <v>0</v>
      </c>
      <c r="AD53" s="121">
        <v>0</v>
      </c>
      <c r="AE53" s="121">
        <v>0</v>
      </c>
      <c r="AF53" s="119"/>
      <c r="AG53" s="119"/>
      <c r="AH53" s="119"/>
    </row>
    <row r="54" spans="1:34" s="112" customFormat="1" x14ac:dyDescent="0.25">
      <c r="A54" s="118"/>
      <c r="B54" s="119" t="s">
        <v>271</v>
      </c>
      <c r="C54" s="119" t="s">
        <v>272</v>
      </c>
      <c r="D54" s="119"/>
      <c r="E54" s="119">
        <v>83</v>
      </c>
      <c r="F54" s="119">
        <v>148938</v>
      </c>
      <c r="G54" s="119">
        <v>0</v>
      </c>
      <c r="H54" s="119"/>
      <c r="I54" s="119">
        <f t="shared" si="6"/>
        <v>148938</v>
      </c>
      <c r="J54" s="121">
        <f>(I54/('Table I'!G11-'Table I'!G9)*100)</f>
        <v>1.3790555555555555</v>
      </c>
      <c r="K54" s="119">
        <v>148938</v>
      </c>
      <c r="L54" s="119"/>
      <c r="M54" s="119">
        <f t="shared" si="7"/>
        <v>148938</v>
      </c>
      <c r="N54" s="121">
        <f>(M54)/'Table I'!K11*100</f>
        <v>1.3790555555555555</v>
      </c>
      <c r="O54" s="121"/>
      <c r="P54" s="121"/>
      <c r="Q54" s="121"/>
      <c r="R54" s="121">
        <v>0</v>
      </c>
      <c r="S54" s="121">
        <f t="shared" si="8"/>
        <v>148938</v>
      </c>
      <c r="T54" s="121">
        <f>S54*100/'Table I'!$Q$11</f>
        <v>1.3790555555555555</v>
      </c>
      <c r="U54" s="121">
        <v>0</v>
      </c>
      <c r="V54" s="121">
        <v>0</v>
      </c>
      <c r="W54" s="121"/>
      <c r="X54" s="121">
        <v>0</v>
      </c>
      <c r="Y54" s="121">
        <v>0</v>
      </c>
      <c r="Z54" s="121">
        <v>0</v>
      </c>
      <c r="AA54" s="121">
        <v>0</v>
      </c>
      <c r="AB54" s="121">
        <v>0</v>
      </c>
      <c r="AC54" s="121">
        <f t="shared" si="9"/>
        <v>0</v>
      </c>
      <c r="AD54" s="121">
        <v>0</v>
      </c>
      <c r="AE54" s="121">
        <v>148938</v>
      </c>
      <c r="AF54" s="119"/>
      <c r="AG54" s="119"/>
      <c r="AH54" s="119"/>
    </row>
    <row r="55" spans="1:34" s="112" customFormat="1" x14ac:dyDescent="0.25">
      <c r="A55" s="118"/>
      <c r="B55" s="119" t="s">
        <v>273</v>
      </c>
      <c r="C55" s="119" t="s">
        <v>274</v>
      </c>
      <c r="D55" s="119"/>
      <c r="E55" s="119">
        <v>0</v>
      </c>
      <c r="F55" s="119">
        <v>0</v>
      </c>
      <c r="G55" s="119">
        <v>0</v>
      </c>
      <c r="H55" s="119"/>
      <c r="I55" s="119">
        <f t="shared" si="6"/>
        <v>0</v>
      </c>
      <c r="J55" s="121">
        <f>(I55/('Table I'!G11-'Table I'!G9)*100)</f>
        <v>0</v>
      </c>
      <c r="K55" s="119">
        <v>0</v>
      </c>
      <c r="L55" s="119"/>
      <c r="M55" s="119">
        <f t="shared" si="7"/>
        <v>0</v>
      </c>
      <c r="N55" s="121">
        <f>(M55)/'Table I'!K11*100</f>
        <v>0</v>
      </c>
      <c r="O55" s="121"/>
      <c r="P55" s="121"/>
      <c r="Q55" s="121"/>
      <c r="R55" s="121">
        <v>0</v>
      </c>
      <c r="S55" s="121">
        <f t="shared" si="8"/>
        <v>0</v>
      </c>
      <c r="T55" s="121">
        <f>S55*100/'Table I'!$Q$11</f>
        <v>0</v>
      </c>
      <c r="U55" s="121">
        <v>0</v>
      </c>
      <c r="V55" s="121">
        <v>0</v>
      </c>
      <c r="W55" s="121"/>
      <c r="X55" s="121">
        <v>0</v>
      </c>
      <c r="Y55" s="121">
        <v>0</v>
      </c>
      <c r="Z55" s="121">
        <v>0</v>
      </c>
      <c r="AA55" s="121">
        <v>0</v>
      </c>
      <c r="AB55" s="121">
        <v>0</v>
      </c>
      <c r="AC55" s="121">
        <f t="shared" si="9"/>
        <v>0</v>
      </c>
      <c r="AD55" s="121">
        <v>0</v>
      </c>
      <c r="AE55" s="121">
        <v>0</v>
      </c>
      <c r="AF55" s="119"/>
      <c r="AG55" s="119"/>
      <c r="AH55" s="119"/>
    </row>
    <row r="56" spans="1:34" s="112" customFormat="1" x14ac:dyDescent="0.25">
      <c r="A56" s="118"/>
      <c r="B56" s="119" t="s">
        <v>275</v>
      </c>
      <c r="C56" s="119" t="s">
        <v>276</v>
      </c>
      <c r="D56" s="119"/>
      <c r="E56" s="119">
        <v>6</v>
      </c>
      <c r="F56" s="119">
        <v>20991</v>
      </c>
      <c r="G56" s="119">
        <v>0</v>
      </c>
      <c r="H56" s="119"/>
      <c r="I56" s="119">
        <f t="shared" si="6"/>
        <v>20991</v>
      </c>
      <c r="J56" s="121">
        <f>(I56/('Table I'!G11-'Table I'!G9)*100)</f>
        <v>0.1943611111111111</v>
      </c>
      <c r="K56" s="119">
        <v>20991</v>
      </c>
      <c r="L56" s="119"/>
      <c r="M56" s="119">
        <f t="shared" si="7"/>
        <v>20991</v>
      </c>
      <c r="N56" s="121">
        <f>(M56)/'Table I'!K11*100</f>
        <v>0.1943611111111111</v>
      </c>
      <c r="O56" s="121"/>
      <c r="P56" s="121"/>
      <c r="Q56" s="121"/>
      <c r="R56" s="121">
        <v>0</v>
      </c>
      <c r="S56" s="121">
        <f t="shared" si="8"/>
        <v>20991</v>
      </c>
      <c r="T56" s="121">
        <f>S56*100/'Table I'!$Q$11</f>
        <v>0.19436111111111112</v>
      </c>
      <c r="U56" s="121">
        <v>0</v>
      </c>
      <c r="V56" s="121">
        <v>0</v>
      </c>
      <c r="W56" s="121"/>
      <c r="X56" s="121">
        <v>0</v>
      </c>
      <c r="Y56" s="121">
        <v>0</v>
      </c>
      <c r="Z56" s="121">
        <v>0</v>
      </c>
      <c r="AA56" s="121">
        <v>0</v>
      </c>
      <c r="AB56" s="121">
        <v>0</v>
      </c>
      <c r="AC56" s="121">
        <f t="shared" si="9"/>
        <v>0</v>
      </c>
      <c r="AD56" s="121">
        <v>0</v>
      </c>
      <c r="AE56" s="121">
        <v>20991</v>
      </c>
      <c r="AF56" s="119"/>
      <c r="AG56" s="119"/>
      <c r="AH56" s="119"/>
    </row>
    <row r="57" spans="1:34" s="112" customFormat="1" x14ac:dyDescent="0.25">
      <c r="A57" s="118"/>
      <c r="B57" s="119" t="s">
        <v>277</v>
      </c>
      <c r="C57" s="119" t="s">
        <v>278</v>
      </c>
      <c r="D57" s="119"/>
      <c r="E57" s="119">
        <v>0</v>
      </c>
      <c r="F57" s="119">
        <v>0</v>
      </c>
      <c r="G57" s="119">
        <v>0</v>
      </c>
      <c r="H57" s="119"/>
      <c r="I57" s="119">
        <f t="shared" si="6"/>
        <v>0</v>
      </c>
      <c r="J57" s="121">
        <f>(I57/('Table I'!G11-'Table I'!G9)*100)</f>
        <v>0</v>
      </c>
      <c r="K57" s="119">
        <v>0</v>
      </c>
      <c r="L57" s="119"/>
      <c r="M57" s="119">
        <f t="shared" si="7"/>
        <v>0</v>
      </c>
      <c r="N57" s="121">
        <f>(M57)/'Table I'!K11*100</f>
        <v>0</v>
      </c>
      <c r="O57" s="121"/>
      <c r="P57" s="121"/>
      <c r="Q57" s="121"/>
      <c r="R57" s="121">
        <v>0</v>
      </c>
      <c r="S57" s="121">
        <f t="shared" si="8"/>
        <v>0</v>
      </c>
      <c r="T57" s="121">
        <f>S57*100/'Table I'!$Q$11</f>
        <v>0</v>
      </c>
      <c r="U57" s="121">
        <v>0</v>
      </c>
      <c r="V57" s="121">
        <v>0</v>
      </c>
      <c r="W57" s="121"/>
      <c r="X57" s="121">
        <v>0</v>
      </c>
      <c r="Y57" s="121">
        <v>0</v>
      </c>
      <c r="Z57" s="121">
        <v>0</v>
      </c>
      <c r="AA57" s="121">
        <v>0</v>
      </c>
      <c r="AB57" s="121">
        <v>0</v>
      </c>
      <c r="AC57" s="121">
        <f t="shared" si="9"/>
        <v>0</v>
      </c>
      <c r="AD57" s="121">
        <v>0</v>
      </c>
      <c r="AE57" s="121">
        <v>0</v>
      </c>
      <c r="AF57" s="119"/>
      <c r="AG57" s="119"/>
      <c r="AH57" s="119"/>
    </row>
    <row r="58" spans="1:34" s="112" customFormat="1" x14ac:dyDescent="0.25">
      <c r="A58" s="118"/>
      <c r="B58" s="119" t="s">
        <v>279</v>
      </c>
      <c r="C58" s="119" t="s">
        <v>280</v>
      </c>
      <c r="D58" s="119"/>
      <c r="E58" s="119">
        <v>0</v>
      </c>
      <c r="F58" s="119">
        <v>0</v>
      </c>
      <c r="G58" s="119">
        <v>0</v>
      </c>
      <c r="H58" s="119"/>
      <c r="I58" s="119">
        <f t="shared" si="6"/>
        <v>0</v>
      </c>
      <c r="J58" s="121">
        <f>(I58/('Table I'!G11-'Table I'!G9)*100)</f>
        <v>0</v>
      </c>
      <c r="K58" s="119">
        <v>0</v>
      </c>
      <c r="L58" s="119"/>
      <c r="M58" s="119">
        <f t="shared" si="7"/>
        <v>0</v>
      </c>
      <c r="N58" s="121">
        <f>(M58)/'Table I'!K11*100</f>
        <v>0</v>
      </c>
      <c r="O58" s="121"/>
      <c r="P58" s="121"/>
      <c r="Q58" s="121"/>
      <c r="R58" s="121">
        <v>0</v>
      </c>
      <c r="S58" s="121">
        <f t="shared" si="8"/>
        <v>0</v>
      </c>
      <c r="T58" s="121">
        <f>S58*100/'Table I'!$Q$11</f>
        <v>0</v>
      </c>
      <c r="U58" s="121">
        <v>0</v>
      </c>
      <c r="V58" s="121">
        <v>0</v>
      </c>
      <c r="W58" s="121"/>
      <c r="X58" s="121">
        <v>0</v>
      </c>
      <c r="Y58" s="121">
        <v>0</v>
      </c>
      <c r="Z58" s="121">
        <v>0</v>
      </c>
      <c r="AA58" s="121">
        <v>0</v>
      </c>
      <c r="AB58" s="121">
        <v>0</v>
      </c>
      <c r="AC58" s="121">
        <f t="shared" si="9"/>
        <v>0</v>
      </c>
      <c r="AD58" s="121">
        <v>0</v>
      </c>
      <c r="AE58" s="121">
        <v>0</v>
      </c>
      <c r="AF58" s="119"/>
      <c r="AG58" s="119"/>
      <c r="AH58" s="119"/>
    </row>
    <row r="59" spans="1:34" s="112" customFormat="1" x14ac:dyDescent="0.25">
      <c r="A59" s="118"/>
      <c r="B59" s="119" t="s">
        <v>281</v>
      </c>
      <c r="C59" s="119" t="s">
        <v>282</v>
      </c>
      <c r="D59" s="119"/>
      <c r="E59" s="119">
        <v>0</v>
      </c>
      <c r="F59" s="119">
        <v>0</v>
      </c>
      <c r="G59" s="119">
        <v>0</v>
      </c>
      <c r="H59" s="119"/>
      <c r="I59" s="119">
        <f t="shared" si="6"/>
        <v>0</v>
      </c>
      <c r="J59" s="121">
        <f>(I59/('Table I'!G11-'Table I'!G9)*100)</f>
        <v>0</v>
      </c>
      <c r="K59" s="119">
        <v>0</v>
      </c>
      <c r="L59" s="119"/>
      <c r="M59" s="119">
        <f t="shared" si="7"/>
        <v>0</v>
      </c>
      <c r="N59" s="121">
        <f>(M59)/'Table I'!K11*100</f>
        <v>0</v>
      </c>
      <c r="O59" s="121"/>
      <c r="P59" s="121"/>
      <c r="Q59" s="121"/>
      <c r="R59" s="121">
        <v>0</v>
      </c>
      <c r="S59" s="121">
        <f t="shared" si="8"/>
        <v>0</v>
      </c>
      <c r="T59" s="121">
        <f>S59*100/'Table I'!$Q$11</f>
        <v>0</v>
      </c>
      <c r="U59" s="121">
        <v>0</v>
      </c>
      <c r="V59" s="121">
        <v>0</v>
      </c>
      <c r="W59" s="121"/>
      <c r="X59" s="121">
        <v>0</v>
      </c>
      <c r="Y59" s="121">
        <v>0</v>
      </c>
      <c r="Z59" s="121">
        <v>0</v>
      </c>
      <c r="AA59" s="121">
        <v>0</v>
      </c>
      <c r="AB59" s="121">
        <v>0</v>
      </c>
      <c r="AC59" s="121">
        <f t="shared" si="9"/>
        <v>0</v>
      </c>
      <c r="AD59" s="121">
        <v>0</v>
      </c>
      <c r="AE59" s="121">
        <v>0</v>
      </c>
      <c r="AF59" s="119"/>
      <c r="AG59" s="119"/>
      <c r="AH59" s="119"/>
    </row>
    <row r="60" spans="1:34" s="113" customFormat="1" ht="12.6" thickBot="1" x14ac:dyDescent="0.3">
      <c r="A60" s="126"/>
      <c r="B60" s="127"/>
      <c r="C60" s="127" t="s">
        <v>283</v>
      </c>
      <c r="D60" s="127"/>
      <c r="E60" s="127">
        <f>+E34+E35+E36+E37+E38+E39+E40+E41+E47+E48+E49+E50+E52+E53+E54+E55+E56+E57+E58+E59</f>
        <v>2920</v>
      </c>
      <c r="F60" s="127">
        <f>+F34+F35+F36+F37+F38+F39+F40+F41+F47+F48+F49+F50+F52+F53+F54+F55+F56+F57+F58+F59</f>
        <v>4519276</v>
      </c>
      <c r="G60" s="127">
        <f>+G34+G35+G36+G37+G38+G39+G40+G41+G47+G48+G49+G50+G52+G53+G54+G55+G56+G57+G58+G59</f>
        <v>0</v>
      </c>
      <c r="H60" s="127">
        <f>+H34+H35+H36+H37+H38+H39+H40+H41+H47+H48+H49+H50+H52+H53+H54+H55+H56+H57+H58+H59</f>
        <v>0</v>
      </c>
      <c r="I60" s="127">
        <f t="shared" si="6"/>
        <v>4519276</v>
      </c>
      <c r="J60" s="129">
        <f>(I60/('Table I'!G11-'Table I'!G9)*100)</f>
        <v>41.845148148148148</v>
      </c>
      <c r="K60" s="127">
        <f>+K34+K35+K36+K37+K38+K39+K40+K41+K47+K48+K49+K50+K52+K53+K54+K55+K56+K57+K58+K59</f>
        <v>4519276</v>
      </c>
      <c r="L60" s="127">
        <f>+L34+L35+L36+L37+L38+L39+L40+L41+L47+L48+L49+L50+L52+L53+L54+L55+L56+L57+L58+L59</f>
        <v>0</v>
      </c>
      <c r="M60" s="127">
        <f t="shared" si="7"/>
        <v>4519276</v>
      </c>
      <c r="N60" s="129">
        <f>(M60)/'Table I'!K11*100</f>
        <v>41.845148148148148</v>
      </c>
      <c r="O60" s="129">
        <f>+O34+O35+O36+O37+O38+O39+O40+O41+O47+O48+O49+O50+O52+O53+O54+O55+O56+O57+O58+O59</f>
        <v>0</v>
      </c>
      <c r="P60" s="129">
        <f>+P34+P35+P36+P37+P38+P39+P40+P41+P47+P48+P49+P50+P52+P53+P54+P55+P56+P57+P58+P59</f>
        <v>0</v>
      </c>
      <c r="Q60" s="129">
        <f>+Q34+Q35+Q36+Q37+Q38+Q39+Q40+Q41+Q47+Q48+Q49+Q50+Q52+Q53+Q54+Q55+Q56+Q57+Q58+Q59</f>
        <v>0</v>
      </c>
      <c r="R60" s="129">
        <f>+R34+R35+R36+R37+R38+R39+R40+R41+R47+R48+R49+R50+R52+R53+R54+R55+R56+R57+R58+R59</f>
        <v>0</v>
      </c>
      <c r="S60" s="129">
        <f t="shared" si="8"/>
        <v>4519276</v>
      </c>
      <c r="T60" s="129">
        <f>S60*100/'Table I'!$Q$11</f>
        <v>41.845148148148148</v>
      </c>
      <c r="U60" s="129">
        <f>+U34+U35+U36+U37+U38+U39+U40+U41+U47+U48+U49+U50+U52+U53+U54+U55+U56+U57+U58+U59</f>
        <v>0</v>
      </c>
      <c r="V60" s="129">
        <v>0</v>
      </c>
      <c r="W60" s="129">
        <f>+W34+W35+W36+W37+W38+W39+W40+W41+W47+W48+W49+W50+W52+W53+W54+W55+W56+W57+W58+W59</f>
        <v>0</v>
      </c>
      <c r="X60" s="129">
        <v>0</v>
      </c>
      <c r="Y60" s="129">
        <f>+Y34+Y35+Y36+Y37+Y38+Y39+Y40+Y41+Y47+Y48+Y49+Y50+Y52+Y53+Y54+Y55+Y56+Y57+Y58+Y59</f>
        <v>0</v>
      </c>
      <c r="Z60" s="129">
        <v>0</v>
      </c>
      <c r="AA60" s="129">
        <f>+AA34+AA35+AA36+AA37+AA38+AA39+AA40+AA41+AA47+AA48+AA49+AA50+AA52+AA53+AA54+AA55+AA56+AA57+AA58+AA59</f>
        <v>0</v>
      </c>
      <c r="AB60" s="129">
        <v>0</v>
      </c>
      <c r="AC60" s="129">
        <f>+AC34+AC35+AC36+AC37+AC38+AC39+AC40+AC41+AC47+AC48+AC49+AC50+AC52+AC53+AC54+AC55+AC56+AC57+AC58+AC59</f>
        <v>0</v>
      </c>
      <c r="AD60" s="129">
        <v>0</v>
      </c>
      <c r="AE60" s="129">
        <f>+AE34+AE35+AE36+AE37+AE38+AE39+AE40+AE41+AE47+AE48+AE49+AE50+AE52+AE53+AE54+AE55+AE56+AE57+AE58+AE59</f>
        <v>4484776</v>
      </c>
      <c r="AF60" s="127"/>
      <c r="AG60" s="127"/>
      <c r="AH60" s="127"/>
    </row>
    <row r="61" spans="1:34" s="111" customFormat="1" ht="24.6" thickBot="1" x14ac:dyDescent="0.3">
      <c r="A61" s="136"/>
      <c r="B61" s="137"/>
      <c r="C61" s="137" t="s">
        <v>284</v>
      </c>
      <c r="D61" s="137"/>
      <c r="E61" s="137">
        <f t="shared" ref="E61:U61" si="10">+E18++E27++E32++E60</f>
        <v>2920</v>
      </c>
      <c r="F61" s="137">
        <f t="shared" si="10"/>
        <v>4519276</v>
      </c>
      <c r="G61" s="137">
        <f t="shared" si="10"/>
        <v>0</v>
      </c>
      <c r="H61" s="137">
        <f t="shared" si="10"/>
        <v>0</v>
      </c>
      <c r="I61" s="137">
        <f t="shared" si="10"/>
        <v>4519276</v>
      </c>
      <c r="J61" s="139">
        <f t="shared" si="10"/>
        <v>41.845148148148148</v>
      </c>
      <c r="K61" s="137">
        <f t="shared" si="10"/>
        <v>4519276</v>
      </c>
      <c r="L61" s="137">
        <f t="shared" si="10"/>
        <v>0</v>
      </c>
      <c r="M61" s="137">
        <f t="shared" si="10"/>
        <v>4519276</v>
      </c>
      <c r="N61" s="139">
        <f t="shared" si="10"/>
        <v>41.845148148148148</v>
      </c>
      <c r="O61" s="139">
        <f t="shared" si="10"/>
        <v>0</v>
      </c>
      <c r="P61" s="139">
        <f t="shared" si="10"/>
        <v>0</v>
      </c>
      <c r="Q61" s="139">
        <f t="shared" si="10"/>
        <v>0</v>
      </c>
      <c r="R61" s="139">
        <f t="shared" si="10"/>
        <v>0</v>
      </c>
      <c r="S61" s="139">
        <f t="shared" si="10"/>
        <v>4519276</v>
      </c>
      <c r="T61" s="139">
        <f t="shared" si="10"/>
        <v>41.845148148148148</v>
      </c>
      <c r="U61" s="139">
        <f t="shared" si="10"/>
        <v>0</v>
      </c>
      <c r="V61" s="139">
        <v>0</v>
      </c>
      <c r="W61" s="139">
        <f>+W18++W27++W32++W60</f>
        <v>0</v>
      </c>
      <c r="X61" s="139">
        <v>0</v>
      </c>
      <c r="Y61" s="139">
        <f>+Y18++Y27++Y32++Y60</f>
        <v>0</v>
      </c>
      <c r="Z61" s="139">
        <v>0</v>
      </c>
      <c r="AA61" s="139">
        <f>+AA18++AA27++AA32++AA60</f>
        <v>0</v>
      </c>
      <c r="AB61" s="139">
        <v>0</v>
      </c>
      <c r="AC61" s="139">
        <f>+AC18++AC27++AC32++AC60</f>
        <v>0</v>
      </c>
      <c r="AD61" s="139">
        <v>0</v>
      </c>
      <c r="AE61" s="139">
        <f>+AE18++AE27++AE32++AE60</f>
        <v>4484776</v>
      </c>
      <c r="AF61" s="137"/>
      <c r="AG61" s="137"/>
      <c r="AH61" s="142"/>
    </row>
  </sheetData>
  <mergeCells count="44">
    <mergeCell ref="AC5:AD5"/>
    <mergeCell ref="Y5:Z5"/>
    <mergeCell ref="AA2:AB2"/>
    <mergeCell ref="AA3:AA4"/>
    <mergeCell ref="AB3:AB4"/>
    <mergeCell ref="AA5:AB5"/>
    <mergeCell ref="A1:AE1"/>
    <mergeCell ref="A2:A4"/>
    <mergeCell ref="C2:C4"/>
    <mergeCell ref="D2:D4"/>
    <mergeCell ref="E2:E4"/>
    <mergeCell ref="F2:F4"/>
    <mergeCell ref="B2:B4"/>
    <mergeCell ref="G2:G4"/>
    <mergeCell ref="H2:H4"/>
    <mergeCell ref="AE2:AE4"/>
    <mergeCell ref="X3:X4"/>
    <mergeCell ref="K3:M3"/>
    <mergeCell ref="N3:N4"/>
    <mergeCell ref="R2:R4"/>
    <mergeCell ref="T2:T4"/>
    <mergeCell ref="U2:V2"/>
    <mergeCell ref="K5:N5"/>
    <mergeCell ref="U5:V5"/>
    <mergeCell ref="W5:X5"/>
    <mergeCell ref="W2:X2"/>
    <mergeCell ref="U3:U4"/>
    <mergeCell ref="V3:V4"/>
    <mergeCell ref="W3:W4"/>
    <mergeCell ref="S2:S4"/>
    <mergeCell ref="O2:O4"/>
    <mergeCell ref="P2:P4"/>
    <mergeCell ref="Q2:Q4"/>
    <mergeCell ref="AF2:AH2"/>
    <mergeCell ref="AF3:AH3"/>
    <mergeCell ref="I2:I4"/>
    <mergeCell ref="J2:J4"/>
    <mergeCell ref="K2:N2"/>
    <mergeCell ref="Y2:Z2"/>
    <mergeCell ref="Y3:Y4"/>
    <mergeCell ref="Z3:Z4"/>
    <mergeCell ref="AC2:AD2"/>
    <mergeCell ref="AC3:AC4"/>
    <mergeCell ref="AD3:AD4"/>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8"/>
  <sheetViews>
    <sheetView workbookViewId="0">
      <selection activeCell="A6" sqref="A6:AA8"/>
    </sheetView>
  </sheetViews>
  <sheetFormatPr defaultRowHeight="13.2" x14ac:dyDescent="0.25"/>
  <cols>
    <col min="1" max="1" width="5.33203125" customWidth="1"/>
    <col min="2" max="2" width="33.6640625" customWidth="1"/>
    <col min="3" max="3" width="18" customWidth="1"/>
    <col min="4" max="4" width="13.44140625" customWidth="1"/>
    <col min="5" max="5" width="12.44140625" customWidth="1"/>
    <col min="6" max="6" width="14.6640625" customWidth="1"/>
    <col min="7" max="7" width="14.44140625" customWidth="1"/>
    <col min="8" max="8" width="12.109375" customWidth="1"/>
    <col min="9" max="9" width="14.6640625" customWidth="1"/>
    <col min="10" max="10" width="12.109375" customWidth="1"/>
    <col min="11" max="11" width="8.44140625" customWidth="1"/>
    <col min="12" max="12" width="10.44140625" customWidth="1"/>
    <col min="13" max="16" width="13" style="28" customWidth="1"/>
    <col min="17" max="18" width="17.77734375" customWidth="1"/>
    <col min="19" max="19" width="18.6640625" customWidth="1"/>
    <col min="20" max="20" width="9.44140625" customWidth="1"/>
    <col min="21" max="21" width="11" style="28" customWidth="1"/>
    <col min="22" max="22" width="11" customWidth="1"/>
    <col min="23" max="29" width="11.6640625" style="28" customWidth="1"/>
    <col min="30" max="30" width="12.44140625" customWidth="1"/>
  </cols>
  <sheetData>
    <row r="1" spans="1:30" ht="14.4" x14ac:dyDescent="0.25">
      <c r="A1" s="200" t="s">
        <v>87</v>
      </c>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row>
    <row r="2" spans="1:30" ht="40.5" customHeight="1" x14ac:dyDescent="0.25">
      <c r="A2" s="293"/>
      <c r="B2" s="256" t="s">
        <v>83</v>
      </c>
      <c r="C2" s="256" t="s">
        <v>72</v>
      </c>
      <c r="D2" s="256" t="s">
        <v>93</v>
      </c>
      <c r="E2" s="256" t="s">
        <v>57</v>
      </c>
      <c r="F2" s="256" t="s">
        <v>73</v>
      </c>
      <c r="G2" s="256" t="s">
        <v>74</v>
      </c>
      <c r="H2" s="256" t="s">
        <v>91</v>
      </c>
      <c r="I2" s="256" t="s">
        <v>76</v>
      </c>
      <c r="J2" s="254" t="s">
        <v>53</v>
      </c>
      <c r="K2" s="291"/>
      <c r="L2" s="291"/>
      <c r="M2" s="292"/>
      <c r="N2" s="267" t="s">
        <v>165</v>
      </c>
      <c r="O2" s="267" t="s">
        <v>166</v>
      </c>
      <c r="P2" s="267" t="s">
        <v>167</v>
      </c>
      <c r="Q2" s="256" t="s">
        <v>161</v>
      </c>
      <c r="R2" s="256" t="s">
        <v>162</v>
      </c>
      <c r="S2" s="256" t="s">
        <v>94</v>
      </c>
      <c r="T2" s="254" t="s">
        <v>52</v>
      </c>
      <c r="U2" s="255"/>
      <c r="V2" s="254" t="s">
        <v>51</v>
      </c>
      <c r="W2" s="255"/>
      <c r="X2" s="254" t="s">
        <v>163</v>
      </c>
      <c r="Y2" s="255"/>
      <c r="Z2" s="254" t="s">
        <v>155</v>
      </c>
      <c r="AA2" s="255"/>
      <c r="AB2" s="254" t="s">
        <v>158</v>
      </c>
      <c r="AC2" s="255"/>
      <c r="AD2" s="256" t="s">
        <v>92</v>
      </c>
    </row>
    <row r="3" spans="1:30" ht="27" customHeight="1" x14ac:dyDescent="0.25">
      <c r="A3" s="294"/>
      <c r="B3" s="290"/>
      <c r="C3" s="262"/>
      <c r="D3" s="262"/>
      <c r="E3" s="262"/>
      <c r="F3" s="262"/>
      <c r="G3" s="262"/>
      <c r="H3" s="290"/>
      <c r="I3" s="290"/>
      <c r="J3" s="254" t="s">
        <v>22</v>
      </c>
      <c r="K3" s="264"/>
      <c r="L3" s="255"/>
      <c r="M3" s="224" t="s">
        <v>67</v>
      </c>
      <c r="N3" s="263"/>
      <c r="O3" s="263"/>
      <c r="P3" s="263"/>
      <c r="Q3" s="262"/>
      <c r="R3" s="262"/>
      <c r="S3" s="290"/>
      <c r="T3" s="256" t="s">
        <v>88</v>
      </c>
      <c r="U3" s="288" t="s">
        <v>89</v>
      </c>
      <c r="V3" s="256" t="s">
        <v>95</v>
      </c>
      <c r="W3" s="288" t="s">
        <v>90</v>
      </c>
      <c r="X3" s="256" t="s">
        <v>95</v>
      </c>
      <c r="Y3" s="288" t="s">
        <v>90</v>
      </c>
      <c r="Z3" s="256" t="s">
        <v>95</v>
      </c>
      <c r="AA3" s="288" t="s">
        <v>90</v>
      </c>
      <c r="AB3" s="256" t="s">
        <v>95</v>
      </c>
      <c r="AC3" s="288" t="s">
        <v>90</v>
      </c>
      <c r="AD3" s="290"/>
    </row>
    <row r="4" spans="1:30" ht="33" customHeight="1" x14ac:dyDescent="0.25">
      <c r="A4" s="294"/>
      <c r="B4" s="290"/>
      <c r="C4" s="295"/>
      <c r="D4" s="262"/>
      <c r="E4" s="262"/>
      <c r="F4" s="262"/>
      <c r="G4" s="262"/>
      <c r="H4" s="290"/>
      <c r="I4" s="290"/>
      <c r="J4" s="73" t="s">
        <v>68</v>
      </c>
      <c r="K4" s="73" t="s">
        <v>69</v>
      </c>
      <c r="L4" s="73" t="s">
        <v>34</v>
      </c>
      <c r="M4" s="225"/>
      <c r="N4" s="263"/>
      <c r="O4" s="263"/>
      <c r="P4" s="263"/>
      <c r="Q4" s="262"/>
      <c r="R4" s="262"/>
      <c r="S4" s="290"/>
      <c r="T4" s="262"/>
      <c r="U4" s="289"/>
      <c r="V4" s="290"/>
      <c r="W4" s="289"/>
      <c r="X4" s="290"/>
      <c r="Y4" s="289"/>
      <c r="Z4" s="290"/>
      <c r="AA4" s="289"/>
      <c r="AB4" s="290"/>
      <c r="AC4" s="289"/>
      <c r="AD4" s="290"/>
    </row>
    <row r="5" spans="1:30" ht="45" customHeight="1" x14ac:dyDescent="0.25">
      <c r="A5" s="93"/>
      <c r="B5" s="88" t="s">
        <v>36</v>
      </c>
      <c r="C5" s="94" t="s">
        <v>37</v>
      </c>
      <c r="D5" s="88" t="s">
        <v>38</v>
      </c>
      <c r="E5" s="94" t="s">
        <v>39</v>
      </c>
      <c r="F5" s="88" t="s">
        <v>40</v>
      </c>
      <c r="G5" s="88" t="s">
        <v>41</v>
      </c>
      <c r="H5" s="94" t="s">
        <v>80</v>
      </c>
      <c r="I5" s="94" t="s">
        <v>43</v>
      </c>
      <c r="J5" s="202" t="s">
        <v>44</v>
      </c>
      <c r="K5" s="202"/>
      <c r="L5" s="202"/>
      <c r="M5" s="202"/>
      <c r="N5" s="88"/>
      <c r="O5" s="88"/>
      <c r="P5" s="88"/>
      <c r="Q5" s="88" t="s">
        <v>45</v>
      </c>
      <c r="R5" s="88" t="s">
        <v>136</v>
      </c>
      <c r="S5" s="94" t="s">
        <v>47</v>
      </c>
      <c r="T5" s="202" t="s">
        <v>48</v>
      </c>
      <c r="U5" s="202"/>
      <c r="V5" s="202" t="s">
        <v>49</v>
      </c>
      <c r="W5" s="202"/>
      <c r="X5" s="202" t="s">
        <v>138</v>
      </c>
      <c r="Y5" s="202"/>
      <c r="Z5" s="202" t="s">
        <v>141</v>
      </c>
      <c r="AA5" s="202"/>
      <c r="AB5" s="202" t="s">
        <v>154</v>
      </c>
      <c r="AC5" s="202"/>
      <c r="AD5" s="94" t="s">
        <v>144</v>
      </c>
    </row>
    <row r="6" spans="1:30" s="59" customFormat="1" ht="16.2" customHeight="1" x14ac:dyDescent="0.25">
      <c r="A6" s="146" t="s">
        <v>285</v>
      </c>
      <c r="B6" s="147" t="s">
        <v>286</v>
      </c>
      <c r="C6" s="147"/>
      <c r="D6" s="147">
        <v>0</v>
      </c>
      <c r="E6" s="147">
        <f>SUM(E7:E7)</f>
        <v>0</v>
      </c>
      <c r="F6" s="147">
        <f>SUM(F7:F7)</f>
        <v>0</v>
      </c>
      <c r="G6" s="147">
        <f>SUM(G7:G7)</f>
        <v>0</v>
      </c>
      <c r="H6" s="147">
        <f>E6+F6+G6</f>
        <v>0</v>
      </c>
      <c r="I6" s="147">
        <f>(H6/('Table I'!G11-'Table I'!G9)*100)</f>
        <v>0</v>
      </c>
      <c r="J6" s="147">
        <f>SUM(J7:J7)</f>
        <v>0</v>
      </c>
      <c r="K6" s="147">
        <f>SUM(K7:K7)</f>
        <v>0</v>
      </c>
      <c r="L6" s="147">
        <f>J6+K6</f>
        <v>0</v>
      </c>
      <c r="M6" s="148">
        <f>(L6)/'Table I'!K11*100</f>
        <v>0</v>
      </c>
      <c r="N6" s="148">
        <f>SUM(N7:N7)</f>
        <v>0</v>
      </c>
      <c r="O6" s="148">
        <f>(N6+H6)/(N8+'Table I'!G11-'Table I'!G9)*100</f>
        <v>0</v>
      </c>
      <c r="P6" s="148">
        <f>SUM(P7:P7)</f>
        <v>0</v>
      </c>
      <c r="Q6" s="147">
        <f>SUM(Q7:Q7)</f>
        <v>0</v>
      </c>
      <c r="R6" s="147">
        <f>(Q6)/'Table I'!G11*100</f>
        <v>0</v>
      </c>
      <c r="S6" s="147">
        <f>SUM(S7:S7)</f>
        <v>0</v>
      </c>
      <c r="T6" s="147">
        <f>(S6)/'Table I'!G11*100</f>
        <v>0</v>
      </c>
      <c r="U6" s="148">
        <f t="shared" ref="U6:AA6" si="0">SUM(U7:U7)</f>
        <v>0</v>
      </c>
      <c r="V6" s="147">
        <f t="shared" si="0"/>
        <v>0</v>
      </c>
      <c r="W6" s="148">
        <f t="shared" si="0"/>
        <v>0</v>
      </c>
      <c r="X6" s="148">
        <f t="shared" si="0"/>
        <v>0</v>
      </c>
      <c r="Y6" s="148">
        <f t="shared" si="0"/>
        <v>0</v>
      </c>
      <c r="Z6" s="148">
        <f t="shared" si="0"/>
        <v>0</v>
      </c>
      <c r="AA6" s="148">
        <f t="shared" si="0"/>
        <v>0</v>
      </c>
      <c r="AB6" s="144"/>
      <c r="AC6" s="144"/>
      <c r="AD6" s="143"/>
    </row>
    <row r="7" spans="1:30" s="59" customFormat="1" ht="40.200000000000003" thickBot="1" x14ac:dyDescent="0.3">
      <c r="A7" s="149" t="s">
        <v>287</v>
      </c>
      <c r="B7" s="150" t="s">
        <v>288</v>
      </c>
      <c r="C7" s="150"/>
      <c r="D7" s="150">
        <v>0</v>
      </c>
      <c r="E7" s="150"/>
      <c r="F7" s="150"/>
      <c r="G7" s="150"/>
      <c r="H7" s="150">
        <f>E7+F7+G7</f>
        <v>0</v>
      </c>
      <c r="I7" s="150">
        <f>(H7/('Table I'!G11-'Table I'!G9)*100)</f>
        <v>0</v>
      </c>
      <c r="J7" s="150"/>
      <c r="K7" s="150"/>
      <c r="L7" s="150">
        <f>J7+K7</f>
        <v>0</v>
      </c>
      <c r="M7" s="151">
        <f>(L7)/'Table I'!K11*100</f>
        <v>0</v>
      </c>
      <c r="N7" s="151"/>
      <c r="O7" s="151">
        <f>(N7+H7)/(N8+'Table I'!G11-'Table I'!G9)*100</f>
        <v>0</v>
      </c>
      <c r="P7" s="151"/>
      <c r="Q7" s="150"/>
      <c r="R7" s="150">
        <f>(Q7)/'Table I'!G11*100</f>
        <v>0</v>
      </c>
      <c r="S7" s="150"/>
      <c r="T7" s="150">
        <f>(S7)/'Table I'!G11*100</f>
        <v>0</v>
      </c>
      <c r="U7" s="151"/>
      <c r="V7" s="150"/>
      <c r="W7" s="151"/>
      <c r="X7" s="151"/>
      <c r="Y7" s="151"/>
      <c r="Z7" s="151"/>
      <c r="AA7" s="151"/>
      <c r="AB7" s="145"/>
      <c r="AC7" s="145"/>
    </row>
    <row r="8" spans="1:30" ht="27" thickBot="1" x14ac:dyDescent="0.3">
      <c r="A8" s="152"/>
      <c r="B8" s="153" t="s">
        <v>289</v>
      </c>
      <c r="C8" s="153"/>
      <c r="D8" s="153">
        <v>0</v>
      </c>
      <c r="E8" s="153">
        <f t="shared" ref="E8:AA8" si="1">E6+E7</f>
        <v>0</v>
      </c>
      <c r="F8" s="153">
        <f t="shared" si="1"/>
        <v>0</v>
      </c>
      <c r="G8" s="153">
        <f t="shared" si="1"/>
        <v>0</v>
      </c>
      <c r="H8" s="153">
        <f t="shared" si="1"/>
        <v>0</v>
      </c>
      <c r="I8" s="153">
        <f t="shared" si="1"/>
        <v>0</v>
      </c>
      <c r="J8" s="153">
        <f t="shared" si="1"/>
        <v>0</v>
      </c>
      <c r="K8" s="153">
        <f t="shared" si="1"/>
        <v>0</v>
      </c>
      <c r="L8" s="153">
        <f t="shared" si="1"/>
        <v>0</v>
      </c>
      <c r="M8" s="154">
        <f t="shared" si="1"/>
        <v>0</v>
      </c>
      <c r="N8" s="154">
        <f t="shared" si="1"/>
        <v>0</v>
      </c>
      <c r="O8" s="154">
        <f t="shared" si="1"/>
        <v>0</v>
      </c>
      <c r="P8" s="154">
        <f t="shared" si="1"/>
        <v>0</v>
      </c>
      <c r="Q8" s="153">
        <f t="shared" si="1"/>
        <v>0</v>
      </c>
      <c r="R8" s="153">
        <f t="shared" si="1"/>
        <v>0</v>
      </c>
      <c r="S8" s="153">
        <f t="shared" si="1"/>
        <v>0</v>
      </c>
      <c r="T8" s="153">
        <f t="shared" si="1"/>
        <v>0</v>
      </c>
      <c r="U8" s="154">
        <f t="shared" si="1"/>
        <v>0</v>
      </c>
      <c r="V8" s="153">
        <f t="shared" si="1"/>
        <v>0</v>
      </c>
      <c r="W8" s="154">
        <f t="shared" si="1"/>
        <v>0</v>
      </c>
      <c r="X8" s="154">
        <f t="shared" si="1"/>
        <v>0</v>
      </c>
      <c r="Y8" s="154">
        <f t="shared" si="1"/>
        <v>0</v>
      </c>
      <c r="Z8" s="154">
        <f t="shared" si="1"/>
        <v>0</v>
      </c>
      <c r="AA8" s="155">
        <f t="shared" si="1"/>
        <v>0</v>
      </c>
    </row>
  </sheetData>
  <mergeCells count="41">
    <mergeCell ref="AB2:AC2"/>
    <mergeCell ref="AB3:AB4"/>
    <mergeCell ref="AC3:AC4"/>
    <mergeCell ref="AB5:AC5"/>
    <mergeCell ref="X2:Y2"/>
    <mergeCell ref="X3:X4"/>
    <mergeCell ref="Y3:Y4"/>
    <mergeCell ref="X5:Y5"/>
    <mergeCell ref="Z2:AA2"/>
    <mergeCell ref="Z3:Z4"/>
    <mergeCell ref="AA3:AA4"/>
    <mergeCell ref="Z5:AA5"/>
    <mergeCell ref="A1:AD1"/>
    <mergeCell ref="J5:M5"/>
    <mergeCell ref="T5:U5"/>
    <mergeCell ref="V5:W5"/>
    <mergeCell ref="A2:A4"/>
    <mergeCell ref="B2:B4"/>
    <mergeCell ref="C2:C4"/>
    <mergeCell ref="D2:D4"/>
    <mergeCell ref="E2:E4"/>
    <mergeCell ref="F2:F4"/>
    <mergeCell ref="Q2:Q4"/>
    <mergeCell ref="S2:S4"/>
    <mergeCell ref="T2:U2"/>
    <mergeCell ref="V2:W2"/>
    <mergeCell ref="AD2:AD4"/>
    <mergeCell ref="T3:T4"/>
    <mergeCell ref="U3:U4"/>
    <mergeCell ref="V3:V4"/>
    <mergeCell ref="W3:W4"/>
    <mergeCell ref="G2:G4"/>
    <mergeCell ref="H2:H4"/>
    <mergeCell ref="I2:I4"/>
    <mergeCell ref="J2:M2"/>
    <mergeCell ref="J3:L3"/>
    <mergeCell ref="M3:M4"/>
    <mergeCell ref="R2:R4"/>
    <mergeCell ref="N2:N4"/>
    <mergeCell ref="O2:O4"/>
    <mergeCell ref="P2:P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0"/>
  <sheetViews>
    <sheetView workbookViewId="0">
      <selection activeCell="A6" sqref="A6"/>
    </sheetView>
  </sheetViews>
  <sheetFormatPr defaultRowHeight="13.2" x14ac:dyDescent="0.25"/>
  <cols>
    <col min="2" max="2" width="27.44140625" customWidth="1"/>
    <col min="3" max="3" width="24.33203125" customWidth="1"/>
    <col min="4" max="4" width="11" customWidth="1"/>
    <col min="5" max="5" width="26.6640625" customWidth="1"/>
    <col min="6" max="6" width="24.33203125" customWidth="1"/>
    <col min="7" max="7" width="10.77734375" customWidth="1"/>
    <col min="8" max="8" width="24.109375" customWidth="1"/>
    <col min="11" max="11" width="20.77734375" customWidth="1"/>
    <col min="12" max="12" width="2.109375" customWidth="1"/>
    <col min="13" max="13" width="4.109375" customWidth="1"/>
  </cols>
  <sheetData>
    <row r="1" spans="1:11" ht="16.2" thickBot="1" x14ac:dyDescent="0.3">
      <c r="A1" s="298" t="s">
        <v>97</v>
      </c>
      <c r="B1" s="298"/>
      <c r="C1" s="298"/>
      <c r="D1" s="298"/>
      <c r="E1" s="298"/>
      <c r="F1" s="298"/>
      <c r="G1" s="298"/>
      <c r="H1" s="298"/>
      <c r="I1" s="298"/>
      <c r="J1" s="298"/>
      <c r="K1" s="298"/>
    </row>
    <row r="2" spans="1:11" ht="51" customHeight="1" thickTop="1" x14ac:dyDescent="0.25">
      <c r="A2" s="299" t="s">
        <v>98</v>
      </c>
      <c r="B2" s="301" t="s">
        <v>99</v>
      </c>
      <c r="C2" s="301"/>
      <c r="D2" s="301"/>
      <c r="E2" s="301" t="s">
        <v>100</v>
      </c>
      <c r="F2" s="301"/>
      <c r="G2" s="301"/>
      <c r="H2" s="302" t="s">
        <v>101</v>
      </c>
      <c r="I2" s="302"/>
      <c r="J2" s="302"/>
      <c r="K2" s="29" t="s">
        <v>102</v>
      </c>
    </row>
    <row r="3" spans="1:11" x14ac:dyDescent="0.25">
      <c r="A3" s="300"/>
      <c r="B3" s="303" t="s">
        <v>103</v>
      </c>
      <c r="C3" s="303"/>
      <c r="D3" s="303"/>
      <c r="E3" s="303" t="s">
        <v>104</v>
      </c>
      <c r="F3" s="303"/>
      <c r="G3" s="303"/>
      <c r="H3" s="303" t="s">
        <v>105</v>
      </c>
      <c r="I3" s="303"/>
      <c r="J3" s="303"/>
      <c r="K3" s="30" t="s">
        <v>106</v>
      </c>
    </row>
    <row r="4" spans="1:11" ht="26.4" x14ac:dyDescent="0.25">
      <c r="A4" s="300"/>
      <c r="B4" s="31" t="s">
        <v>107</v>
      </c>
      <c r="C4" s="32" t="s">
        <v>108</v>
      </c>
      <c r="D4" s="31" t="s">
        <v>109</v>
      </c>
      <c r="E4" s="31" t="s">
        <v>107</v>
      </c>
      <c r="F4" s="32" t="s">
        <v>108</v>
      </c>
      <c r="G4" s="31" t="s">
        <v>109</v>
      </c>
      <c r="H4" s="304" t="s">
        <v>110</v>
      </c>
      <c r="I4" s="304"/>
      <c r="J4" s="304"/>
      <c r="K4" s="33"/>
    </row>
    <row r="5" spans="1:11" x14ac:dyDescent="0.25">
      <c r="A5" s="34">
        <v>0</v>
      </c>
      <c r="B5" s="34">
        <v>0</v>
      </c>
      <c r="C5" s="34">
        <v>0</v>
      </c>
      <c r="D5" s="34">
        <v>0</v>
      </c>
      <c r="E5" s="34">
        <v>0</v>
      </c>
      <c r="F5" s="34">
        <v>0</v>
      </c>
      <c r="G5" s="34">
        <v>0</v>
      </c>
      <c r="H5" s="36" t="s">
        <v>111</v>
      </c>
      <c r="I5" s="35">
        <v>0</v>
      </c>
      <c r="J5" s="35" t="s">
        <v>112</v>
      </c>
      <c r="K5" s="33">
        <v>0</v>
      </c>
    </row>
    <row r="6" spans="1:11" x14ac:dyDescent="0.25">
      <c r="A6" s="34"/>
      <c r="B6" s="35"/>
      <c r="C6" s="35"/>
      <c r="D6" s="35"/>
      <c r="E6" s="35"/>
      <c r="F6" s="35"/>
      <c r="G6" s="35"/>
      <c r="H6" s="36" t="s">
        <v>113</v>
      </c>
      <c r="I6" s="35"/>
      <c r="J6" s="35" t="s">
        <v>112</v>
      </c>
      <c r="K6" s="33"/>
    </row>
    <row r="7" spans="1:11" ht="45" customHeight="1" x14ac:dyDescent="0.25">
      <c r="A7" s="34"/>
      <c r="B7" s="35"/>
      <c r="C7" s="35"/>
      <c r="D7" s="35"/>
      <c r="E7" s="35"/>
      <c r="F7" s="35"/>
      <c r="G7" s="35"/>
      <c r="H7" s="37" t="s">
        <v>114</v>
      </c>
      <c r="I7" s="35"/>
      <c r="J7" s="35" t="s">
        <v>112</v>
      </c>
      <c r="K7" s="33"/>
    </row>
    <row r="8" spans="1:11" x14ac:dyDescent="0.25">
      <c r="A8" s="34"/>
      <c r="B8" s="35"/>
      <c r="C8" s="35"/>
      <c r="D8" s="35"/>
      <c r="E8" s="35"/>
      <c r="F8" s="35"/>
      <c r="G8" s="35"/>
      <c r="H8" s="36" t="s">
        <v>115</v>
      </c>
      <c r="I8" s="35"/>
      <c r="J8" s="35"/>
      <c r="K8" s="33"/>
    </row>
    <row r="9" spans="1:11" ht="26.4" x14ac:dyDescent="0.25">
      <c r="A9" s="34"/>
      <c r="B9" s="35"/>
      <c r="C9" s="35"/>
      <c r="D9" s="35"/>
      <c r="E9" s="35"/>
      <c r="F9" s="35"/>
      <c r="G9" s="35"/>
      <c r="H9" s="37" t="s">
        <v>116</v>
      </c>
      <c r="I9" s="35"/>
      <c r="J9" s="35"/>
      <c r="K9" s="33"/>
    </row>
    <row r="10" spans="1:11" x14ac:dyDescent="0.25">
      <c r="A10" s="34"/>
      <c r="B10" s="35"/>
      <c r="C10" s="35"/>
      <c r="D10" s="35"/>
      <c r="E10" s="35"/>
      <c r="F10" s="35"/>
      <c r="G10" s="35"/>
      <c r="H10" s="35"/>
      <c r="I10" s="35"/>
      <c r="J10" s="35"/>
      <c r="K10" s="33"/>
    </row>
    <row r="11" spans="1:11" x14ac:dyDescent="0.25">
      <c r="A11" s="34"/>
      <c r="B11" s="35"/>
      <c r="C11" s="35"/>
      <c r="D11" s="35"/>
      <c r="E11" s="35"/>
      <c r="F11" s="35"/>
      <c r="G11" s="35"/>
      <c r="H11" s="35"/>
      <c r="I11" s="35"/>
      <c r="J11" s="35"/>
      <c r="K11" s="33"/>
    </row>
    <row r="12" spans="1:11" x14ac:dyDescent="0.25">
      <c r="A12" s="34"/>
      <c r="B12" s="35"/>
      <c r="C12" s="35"/>
      <c r="D12" s="35"/>
      <c r="E12" s="35"/>
      <c r="F12" s="35"/>
      <c r="G12" s="35"/>
      <c r="H12" s="35"/>
      <c r="I12" s="35"/>
      <c r="J12" s="35"/>
      <c r="K12" s="33"/>
    </row>
    <row r="13" spans="1:11" x14ac:dyDescent="0.25">
      <c r="A13" s="34"/>
      <c r="B13" s="35"/>
      <c r="C13" s="35"/>
      <c r="D13" s="35"/>
      <c r="E13" s="35"/>
      <c r="F13" s="35"/>
      <c r="G13" s="35"/>
      <c r="H13" s="35"/>
      <c r="I13" s="35"/>
      <c r="J13" s="35"/>
      <c r="K13" s="33"/>
    </row>
    <row r="14" spans="1:11" x14ac:dyDescent="0.25">
      <c r="A14" s="34"/>
      <c r="B14" s="35"/>
      <c r="C14" s="35"/>
      <c r="D14" s="35"/>
      <c r="E14" s="35"/>
      <c r="F14" s="35"/>
      <c r="G14" s="35"/>
      <c r="H14" s="35"/>
      <c r="I14" s="35"/>
      <c r="J14" s="35"/>
      <c r="K14" s="33"/>
    </row>
    <row r="15" spans="1:11" x14ac:dyDescent="0.25">
      <c r="A15" s="34"/>
      <c r="B15" s="35"/>
      <c r="C15" s="35"/>
      <c r="D15" s="35"/>
      <c r="E15" s="35"/>
      <c r="F15" s="35"/>
      <c r="G15" s="35"/>
      <c r="H15" s="35"/>
      <c r="I15" s="35"/>
      <c r="J15" s="35"/>
      <c r="K15" s="33"/>
    </row>
    <row r="16" spans="1:11" ht="13.8" thickBot="1" x14ac:dyDescent="0.3">
      <c r="A16" s="38"/>
      <c r="B16" s="39"/>
      <c r="C16" s="39"/>
      <c r="D16" s="39"/>
      <c r="E16" s="39"/>
      <c r="F16" s="39"/>
      <c r="G16" s="39"/>
      <c r="H16" s="39"/>
      <c r="I16" s="39"/>
      <c r="J16" s="39"/>
      <c r="K16" s="40"/>
    </row>
    <row r="17" spans="1:11" ht="30.75" customHeight="1" thickTop="1" x14ac:dyDescent="0.25">
      <c r="A17" s="296" t="s">
        <v>117</v>
      </c>
      <c r="B17" s="296"/>
      <c r="C17" s="296"/>
      <c r="D17" s="296"/>
      <c r="E17" s="296"/>
      <c r="F17" s="296"/>
      <c r="G17" s="296"/>
      <c r="H17" s="296"/>
      <c r="I17" s="296"/>
      <c r="J17" s="296"/>
      <c r="K17" s="296"/>
    </row>
    <row r="18" spans="1:11" ht="13.8" x14ac:dyDescent="0.25">
      <c r="A18" s="297" t="s">
        <v>118</v>
      </c>
      <c r="B18" s="297"/>
      <c r="C18" s="297"/>
      <c r="D18" s="297"/>
      <c r="E18" s="297"/>
      <c r="F18" s="297"/>
      <c r="G18" s="297"/>
      <c r="H18" s="297"/>
      <c r="I18" s="297"/>
      <c r="J18" s="297"/>
      <c r="K18" s="297"/>
    </row>
    <row r="19" spans="1:11" x14ac:dyDescent="0.25">
      <c r="G19" t="s">
        <v>120</v>
      </c>
    </row>
    <row r="20" spans="1:11" x14ac:dyDescent="0.25">
      <c r="A20" t="s">
        <v>164</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8"/>
  <sheetViews>
    <sheetView workbookViewId="0">
      <selection activeCell="B4" sqref="B4"/>
    </sheetView>
  </sheetViews>
  <sheetFormatPr defaultRowHeight="13.2" x14ac:dyDescent="0.25"/>
  <cols>
    <col min="1" max="1" width="43.77734375" customWidth="1"/>
    <col min="2" max="2" width="28.6640625" customWidth="1"/>
    <col min="3" max="3" width="32.6640625" customWidth="1"/>
  </cols>
  <sheetData>
    <row r="1" spans="1:3" x14ac:dyDescent="0.25">
      <c r="A1" s="306" t="s">
        <v>125</v>
      </c>
      <c r="B1" s="306"/>
      <c r="C1" s="306"/>
    </row>
    <row r="2" spans="1:3" x14ac:dyDescent="0.25">
      <c r="A2" s="305" t="s">
        <v>126</v>
      </c>
      <c r="B2" s="305"/>
      <c r="C2" s="305"/>
    </row>
    <row r="3" spans="1:3" x14ac:dyDescent="0.25">
      <c r="A3" s="35"/>
      <c r="B3" s="45" t="s">
        <v>127</v>
      </c>
      <c r="C3" s="44" t="s">
        <v>133</v>
      </c>
    </row>
    <row r="4" spans="1:3" x14ac:dyDescent="0.25">
      <c r="A4" s="44" t="s">
        <v>128</v>
      </c>
      <c r="B4" s="35"/>
      <c r="C4" s="72"/>
    </row>
    <row r="5" spans="1:3" x14ac:dyDescent="0.25">
      <c r="A5" s="16" t="s">
        <v>129</v>
      </c>
      <c r="B5" s="35"/>
      <c r="C5" s="35"/>
    </row>
    <row r="6" spans="1:3" x14ac:dyDescent="0.25">
      <c r="A6" s="16" t="s">
        <v>130</v>
      </c>
      <c r="B6" s="35"/>
      <c r="C6" s="35"/>
    </row>
    <row r="7" spans="1:3" x14ac:dyDescent="0.25">
      <c r="A7" s="16" t="s">
        <v>131</v>
      </c>
      <c r="B7" s="35"/>
      <c r="C7" s="35"/>
    </row>
    <row r="8" spans="1:3" x14ac:dyDescent="0.25">
      <c r="A8" s="44" t="s">
        <v>132</v>
      </c>
      <c r="B8" s="35"/>
      <c r="C8" s="35"/>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8"/>
  <sheetViews>
    <sheetView workbookViewId="0">
      <selection sqref="A1:K18"/>
    </sheetView>
  </sheetViews>
  <sheetFormatPr defaultRowHeight="13.2" x14ac:dyDescent="0.25"/>
  <cols>
    <col min="1" max="1" width="6.44140625" bestFit="1" customWidth="1"/>
    <col min="2" max="2" width="25.109375" bestFit="1" customWidth="1"/>
    <col min="3" max="3" width="65.44140625" bestFit="1" customWidth="1"/>
    <col min="4" max="4" width="11.33203125" bestFit="1" customWidth="1"/>
    <col min="5" max="5" width="11.44140625" bestFit="1" customWidth="1"/>
    <col min="6" max="6" width="12.77734375" bestFit="1" customWidth="1"/>
    <col min="7" max="7" width="7.109375" bestFit="1" customWidth="1"/>
    <col min="8" max="8" width="11.109375" bestFit="1" customWidth="1"/>
    <col min="9" max="9" width="11.6640625" bestFit="1" customWidth="1"/>
    <col min="10" max="10" width="5.6640625" bestFit="1" customWidth="1"/>
    <col min="11" max="11" width="63.6640625" bestFit="1" customWidth="1"/>
  </cols>
  <sheetData>
    <row r="1" spans="1:11" s="59" customFormat="1" x14ac:dyDescent="0.25">
      <c r="A1" s="162" t="s">
        <v>264</v>
      </c>
      <c r="B1" s="156" t="s">
        <v>290</v>
      </c>
      <c r="C1" s="156"/>
      <c r="D1" s="156"/>
      <c r="E1" s="156"/>
      <c r="F1" s="156"/>
      <c r="G1" s="156"/>
      <c r="H1" s="156"/>
      <c r="I1" s="156"/>
      <c r="J1" s="156"/>
      <c r="K1" s="156"/>
    </row>
    <row r="2" spans="1:11" s="59" customFormat="1" x14ac:dyDescent="0.25">
      <c r="A2" s="162" t="s">
        <v>291</v>
      </c>
      <c r="B2" s="156" t="s">
        <v>292</v>
      </c>
      <c r="C2" s="156" t="s">
        <v>293</v>
      </c>
      <c r="D2" s="156" t="s">
        <v>294</v>
      </c>
      <c r="E2" s="156" t="s">
        <v>295</v>
      </c>
      <c r="F2" s="156" t="s">
        <v>296</v>
      </c>
      <c r="G2" s="156" t="s">
        <v>297</v>
      </c>
      <c r="H2" s="156" t="s">
        <v>298</v>
      </c>
      <c r="I2" s="156" t="s">
        <v>299</v>
      </c>
      <c r="J2" s="156" t="s">
        <v>300</v>
      </c>
      <c r="K2" s="156" t="s">
        <v>60</v>
      </c>
    </row>
    <row r="3" spans="1:11" x14ac:dyDescent="0.25">
      <c r="A3" s="163">
        <v>1</v>
      </c>
      <c r="B3" s="158" t="s">
        <v>301</v>
      </c>
      <c r="C3" s="159" t="s">
        <v>302</v>
      </c>
      <c r="D3" s="157">
        <v>17200</v>
      </c>
      <c r="E3" s="157">
        <v>0</v>
      </c>
      <c r="F3" s="157">
        <v>17200</v>
      </c>
      <c r="G3" s="160">
        <v>0.1593</v>
      </c>
      <c r="H3" s="161">
        <v>172000</v>
      </c>
      <c r="I3" s="157">
        <v>0</v>
      </c>
      <c r="J3" s="159" t="s">
        <v>303</v>
      </c>
      <c r="K3" s="159" t="s">
        <v>304</v>
      </c>
    </row>
    <row r="4" spans="1:11" x14ac:dyDescent="0.25">
      <c r="A4" s="163">
        <v>2</v>
      </c>
      <c r="B4" s="158" t="s">
        <v>305</v>
      </c>
      <c r="C4" s="159" t="s">
        <v>306</v>
      </c>
      <c r="D4" s="157">
        <v>8000</v>
      </c>
      <c r="E4" s="157">
        <v>0</v>
      </c>
      <c r="F4" s="157">
        <v>8000</v>
      </c>
      <c r="G4" s="160">
        <v>7.4099999999999999E-2</v>
      </c>
      <c r="H4" s="161">
        <v>80000</v>
      </c>
      <c r="I4" s="157">
        <v>0</v>
      </c>
      <c r="J4" s="159" t="s">
        <v>303</v>
      </c>
      <c r="K4" s="159" t="s">
        <v>307</v>
      </c>
    </row>
    <row r="5" spans="1:11" x14ac:dyDescent="0.25">
      <c r="A5" s="163">
        <v>3</v>
      </c>
      <c r="B5" s="158" t="s">
        <v>308</v>
      </c>
      <c r="C5" s="159" t="s">
        <v>309</v>
      </c>
      <c r="D5" s="157">
        <v>5000</v>
      </c>
      <c r="E5" s="157">
        <v>0</v>
      </c>
      <c r="F5" s="157">
        <v>5000</v>
      </c>
      <c r="G5" s="160">
        <v>4.6300000000000001E-2</v>
      </c>
      <c r="H5" s="161">
        <v>50000</v>
      </c>
      <c r="I5" s="157">
        <v>0</v>
      </c>
      <c r="J5" s="159" t="s">
        <v>303</v>
      </c>
      <c r="K5" s="159" t="s">
        <v>304</v>
      </c>
    </row>
    <row r="6" spans="1:11" x14ac:dyDescent="0.25">
      <c r="A6" s="163">
        <v>4</v>
      </c>
      <c r="B6" s="158" t="s">
        <v>310</v>
      </c>
      <c r="C6" s="159" t="s">
        <v>311</v>
      </c>
      <c r="D6" s="157">
        <v>4227</v>
      </c>
      <c r="E6" s="157">
        <v>0</v>
      </c>
      <c r="F6" s="157">
        <v>4227</v>
      </c>
      <c r="G6" s="160">
        <v>3.9100000000000003E-2</v>
      </c>
      <c r="H6" s="161">
        <v>42270</v>
      </c>
      <c r="I6" s="157">
        <v>0</v>
      </c>
      <c r="J6" s="159" t="s">
        <v>303</v>
      </c>
      <c r="K6" s="159" t="s">
        <v>307</v>
      </c>
    </row>
    <row r="7" spans="1:11" x14ac:dyDescent="0.25">
      <c r="A7" s="163">
        <v>5</v>
      </c>
      <c r="B7" s="158" t="s">
        <v>312</v>
      </c>
      <c r="C7" s="159" t="s">
        <v>313</v>
      </c>
      <c r="D7" s="157">
        <v>3645</v>
      </c>
      <c r="E7" s="157">
        <v>0</v>
      </c>
      <c r="F7" s="157">
        <v>3645</v>
      </c>
      <c r="G7" s="160">
        <v>3.3799999999999997E-2</v>
      </c>
      <c r="H7" s="161">
        <v>36450</v>
      </c>
      <c r="I7" s="157">
        <v>0</v>
      </c>
      <c r="J7" s="159" t="s">
        <v>303</v>
      </c>
      <c r="K7" s="159" t="s">
        <v>307</v>
      </c>
    </row>
    <row r="8" spans="1:11" x14ac:dyDescent="0.25">
      <c r="A8" s="163">
        <v>6</v>
      </c>
      <c r="B8" s="158" t="s">
        <v>314</v>
      </c>
      <c r="C8" s="159" t="s">
        <v>315</v>
      </c>
      <c r="D8" s="157">
        <v>2760</v>
      </c>
      <c r="E8" s="157">
        <v>0</v>
      </c>
      <c r="F8" s="157">
        <v>2760</v>
      </c>
      <c r="G8" s="160">
        <v>2.5600000000000001E-2</v>
      </c>
      <c r="H8" s="161">
        <v>27600</v>
      </c>
      <c r="I8" s="157">
        <v>0</v>
      </c>
      <c r="J8" s="159" t="s">
        <v>303</v>
      </c>
      <c r="K8" s="159" t="s">
        <v>316</v>
      </c>
    </row>
    <row r="9" spans="1:11" x14ac:dyDescent="0.25">
      <c r="A9" s="163">
        <v>7</v>
      </c>
      <c r="B9" s="158" t="s">
        <v>317</v>
      </c>
      <c r="C9" s="159" t="s">
        <v>318</v>
      </c>
      <c r="D9" s="157">
        <v>2650</v>
      </c>
      <c r="E9" s="157">
        <v>0</v>
      </c>
      <c r="F9" s="157">
        <v>2650</v>
      </c>
      <c r="G9" s="160">
        <v>2.4500000000000001E-2</v>
      </c>
      <c r="H9" s="161">
        <v>26500</v>
      </c>
      <c r="I9" s="157">
        <v>0</v>
      </c>
      <c r="J9" s="159" t="s">
        <v>303</v>
      </c>
      <c r="K9" s="159" t="s">
        <v>304</v>
      </c>
    </row>
    <row r="10" spans="1:11" x14ac:dyDescent="0.25">
      <c r="A10" s="163">
        <v>8</v>
      </c>
      <c r="B10" s="158" t="s">
        <v>319</v>
      </c>
      <c r="C10" s="159" t="s">
        <v>320</v>
      </c>
      <c r="D10" s="157">
        <v>2015</v>
      </c>
      <c r="E10" s="157">
        <v>0</v>
      </c>
      <c r="F10" s="157">
        <v>2015</v>
      </c>
      <c r="G10" s="160">
        <v>1.8700000000000001E-2</v>
      </c>
      <c r="H10" s="161">
        <v>20150</v>
      </c>
      <c r="I10" s="157">
        <v>0</v>
      </c>
      <c r="J10" s="159" t="s">
        <v>303</v>
      </c>
      <c r="K10" s="159" t="s">
        <v>321</v>
      </c>
    </row>
    <row r="11" spans="1:11" x14ac:dyDescent="0.25">
      <c r="A11" s="163">
        <v>9</v>
      </c>
      <c r="B11" s="158" t="s">
        <v>322</v>
      </c>
      <c r="C11" s="159" t="s">
        <v>323</v>
      </c>
      <c r="D11" s="157">
        <v>1500</v>
      </c>
      <c r="E11" s="157">
        <v>0</v>
      </c>
      <c r="F11" s="157">
        <v>1500</v>
      </c>
      <c r="G11" s="160">
        <v>1.3899999999999999E-2</v>
      </c>
      <c r="H11" s="161">
        <v>15000</v>
      </c>
      <c r="I11" s="157">
        <v>0</v>
      </c>
      <c r="J11" s="159" t="s">
        <v>303</v>
      </c>
      <c r="K11" s="159" t="s">
        <v>324</v>
      </c>
    </row>
    <row r="12" spans="1:11" x14ac:dyDescent="0.25">
      <c r="A12" s="163">
        <v>10</v>
      </c>
      <c r="B12" s="158" t="s">
        <v>325</v>
      </c>
      <c r="C12" s="159" t="s">
        <v>326</v>
      </c>
      <c r="D12" s="157">
        <v>1200</v>
      </c>
      <c r="E12" s="157">
        <v>0</v>
      </c>
      <c r="F12" s="157">
        <v>1200</v>
      </c>
      <c r="G12" s="160">
        <v>1.11E-2</v>
      </c>
      <c r="H12" s="161">
        <v>12000</v>
      </c>
      <c r="I12" s="157">
        <v>0</v>
      </c>
      <c r="J12" s="159" t="s">
        <v>303</v>
      </c>
      <c r="K12" s="159" t="s">
        <v>307</v>
      </c>
    </row>
    <row r="13" spans="1:11" x14ac:dyDescent="0.25">
      <c r="A13" s="163">
        <v>11</v>
      </c>
      <c r="B13" s="158" t="s">
        <v>327</v>
      </c>
      <c r="C13" s="159" t="s">
        <v>328</v>
      </c>
      <c r="D13" s="157">
        <v>200</v>
      </c>
      <c r="E13" s="157">
        <v>0</v>
      </c>
      <c r="F13" s="157">
        <v>200</v>
      </c>
      <c r="G13" s="160">
        <v>1.9E-3</v>
      </c>
      <c r="H13" s="161">
        <v>2000</v>
      </c>
      <c r="I13" s="157">
        <v>0</v>
      </c>
      <c r="J13" s="159" t="s">
        <v>303</v>
      </c>
      <c r="K13" s="159" t="s">
        <v>304</v>
      </c>
    </row>
    <row r="14" spans="1:11" x14ac:dyDescent="0.25">
      <c r="A14" s="163">
        <v>12</v>
      </c>
      <c r="B14" s="158" t="s">
        <v>329</v>
      </c>
      <c r="C14" s="159" t="s">
        <v>330</v>
      </c>
      <c r="D14" s="157">
        <v>60</v>
      </c>
      <c r="E14" s="157">
        <v>0</v>
      </c>
      <c r="F14" s="157">
        <v>60</v>
      </c>
      <c r="G14" s="160">
        <v>5.9999999999999995E-4</v>
      </c>
      <c r="H14" s="161">
        <v>600</v>
      </c>
      <c r="I14" s="157">
        <v>0</v>
      </c>
      <c r="J14" s="159" t="s">
        <v>303</v>
      </c>
      <c r="K14" s="159" t="s">
        <v>304</v>
      </c>
    </row>
    <row r="15" spans="1:11" x14ac:dyDescent="0.25">
      <c r="A15" s="163">
        <v>13</v>
      </c>
      <c r="B15" s="158" t="s">
        <v>331</v>
      </c>
      <c r="C15" s="159" t="s">
        <v>332</v>
      </c>
      <c r="D15" s="157">
        <v>1</v>
      </c>
      <c r="E15" s="157">
        <v>0</v>
      </c>
      <c r="F15" s="157">
        <v>1</v>
      </c>
      <c r="G15" s="160">
        <v>0</v>
      </c>
      <c r="H15" s="161">
        <v>10</v>
      </c>
      <c r="I15" s="157">
        <v>0</v>
      </c>
      <c r="J15" s="159" t="s">
        <v>303</v>
      </c>
      <c r="K15" s="159" t="s">
        <v>307</v>
      </c>
    </row>
    <row r="16" spans="1:11" x14ac:dyDescent="0.25">
      <c r="A16" s="163">
        <v>14</v>
      </c>
      <c r="B16" s="158" t="s">
        <v>333</v>
      </c>
      <c r="C16" s="159" t="s">
        <v>334</v>
      </c>
      <c r="D16" s="157">
        <v>1</v>
      </c>
      <c r="E16" s="157">
        <v>0</v>
      </c>
      <c r="F16" s="157">
        <v>1</v>
      </c>
      <c r="G16" s="160">
        <v>0</v>
      </c>
      <c r="H16" s="161">
        <v>10</v>
      </c>
      <c r="I16" s="157">
        <v>0</v>
      </c>
      <c r="J16" s="159" t="s">
        <v>303</v>
      </c>
      <c r="K16" s="159" t="s">
        <v>304</v>
      </c>
    </row>
    <row r="17" spans="1:11" x14ac:dyDescent="0.25">
      <c r="A17" s="163">
        <v>15</v>
      </c>
      <c r="B17" s="158" t="s">
        <v>335</v>
      </c>
      <c r="C17" s="159" t="s">
        <v>336</v>
      </c>
      <c r="D17" s="157">
        <v>1</v>
      </c>
      <c r="E17" s="157">
        <v>0</v>
      </c>
      <c r="F17" s="157">
        <v>1</v>
      </c>
      <c r="G17" s="160">
        <v>0</v>
      </c>
      <c r="H17" s="161">
        <v>10</v>
      </c>
      <c r="I17" s="157">
        <v>0</v>
      </c>
      <c r="J17" s="159" t="s">
        <v>303</v>
      </c>
      <c r="K17" s="159" t="s">
        <v>316</v>
      </c>
    </row>
    <row r="18" spans="1:11" x14ac:dyDescent="0.25">
      <c r="A18" s="164"/>
      <c r="B18" s="165" t="s">
        <v>34</v>
      </c>
      <c r="C18" s="165"/>
      <c r="D18" s="165"/>
      <c r="E18" s="165"/>
      <c r="F18" s="165">
        <v>48460</v>
      </c>
      <c r="G18" s="165">
        <v>0.44869999999999999</v>
      </c>
      <c r="H18" s="165">
        <v>484600</v>
      </c>
      <c r="I18" s="165">
        <v>0</v>
      </c>
      <c r="J18" s="165"/>
      <c r="K18" s="16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0"/>
  <sheetViews>
    <sheetView tabSelected="1" workbookViewId="0">
      <selection activeCell="G30" sqref="G30"/>
    </sheetView>
  </sheetViews>
  <sheetFormatPr defaultRowHeight="13.2" x14ac:dyDescent="0.25"/>
  <cols>
    <col min="1" max="1" width="6.44140625" bestFit="1" customWidth="1"/>
    <col min="2" max="2" width="25" bestFit="1" customWidth="1"/>
    <col min="3" max="3" width="45" bestFit="1" customWidth="1"/>
    <col min="4" max="4" width="11.33203125" bestFit="1" customWidth="1"/>
    <col min="5" max="5" width="11.44140625" bestFit="1" customWidth="1"/>
    <col min="6" max="6" width="12.77734375" bestFit="1" customWidth="1"/>
    <col min="7" max="7" width="7.109375" bestFit="1" customWidth="1"/>
    <col min="8" max="8" width="11.109375" bestFit="1" customWidth="1"/>
    <col min="9" max="9" width="11.6640625" bestFit="1" customWidth="1"/>
    <col min="10" max="10" width="5.6640625" bestFit="1" customWidth="1"/>
    <col min="11" max="11" width="49.44140625" bestFit="1" customWidth="1"/>
  </cols>
  <sheetData>
    <row r="1" spans="1:11" s="59" customFormat="1" x14ac:dyDescent="0.25">
      <c r="A1" s="162" t="s">
        <v>220</v>
      </c>
      <c r="B1" s="156" t="s">
        <v>337</v>
      </c>
      <c r="C1" s="156"/>
      <c r="D1" s="156"/>
      <c r="E1" s="156"/>
      <c r="F1" s="156"/>
      <c r="G1" s="156"/>
      <c r="H1" s="156"/>
      <c r="I1" s="156"/>
      <c r="J1" s="156"/>
      <c r="K1" s="156"/>
    </row>
    <row r="2" spans="1:11" s="59" customFormat="1" x14ac:dyDescent="0.25">
      <c r="A2" s="162" t="s">
        <v>291</v>
      </c>
      <c r="B2" s="156" t="s">
        <v>292</v>
      </c>
      <c r="C2" s="156" t="s">
        <v>293</v>
      </c>
      <c r="D2" s="156" t="s">
        <v>294</v>
      </c>
      <c r="E2" s="156" t="s">
        <v>295</v>
      </c>
      <c r="F2" s="156" t="s">
        <v>296</v>
      </c>
      <c r="G2" s="156" t="s">
        <v>297</v>
      </c>
      <c r="H2" s="156" t="s">
        <v>298</v>
      </c>
      <c r="I2" s="156" t="s">
        <v>299</v>
      </c>
      <c r="J2" s="156" t="s">
        <v>300</v>
      </c>
      <c r="K2" s="156" t="s">
        <v>60</v>
      </c>
    </row>
    <row r="3" spans="1:11" x14ac:dyDescent="0.25">
      <c r="A3" s="163">
        <v>1</v>
      </c>
      <c r="B3" s="158" t="s">
        <v>338</v>
      </c>
      <c r="C3" s="159" t="s">
        <v>339</v>
      </c>
      <c r="D3" s="157">
        <v>15500</v>
      </c>
      <c r="E3" s="157">
        <v>0</v>
      </c>
      <c r="F3" s="157">
        <v>15500</v>
      </c>
      <c r="G3" s="160">
        <v>0.14349999999999999</v>
      </c>
      <c r="H3" s="161">
        <v>155000</v>
      </c>
      <c r="I3" s="157">
        <v>0</v>
      </c>
      <c r="J3" s="159" t="s">
        <v>340</v>
      </c>
      <c r="K3" s="159" t="s">
        <v>341</v>
      </c>
    </row>
    <row r="4" spans="1:11" x14ac:dyDescent="0.25">
      <c r="A4" s="163">
        <v>2</v>
      </c>
      <c r="B4" s="158" t="s">
        <v>342</v>
      </c>
      <c r="C4" s="159" t="s">
        <v>343</v>
      </c>
      <c r="D4" s="157">
        <v>13521</v>
      </c>
      <c r="E4" s="157">
        <v>0</v>
      </c>
      <c r="F4" s="157">
        <v>13521</v>
      </c>
      <c r="G4" s="160">
        <v>0.12520000000000001</v>
      </c>
      <c r="H4" s="161">
        <v>135210</v>
      </c>
      <c r="I4" s="157">
        <v>0</v>
      </c>
      <c r="J4" s="159" t="s">
        <v>340</v>
      </c>
      <c r="K4" s="159" t="s">
        <v>341</v>
      </c>
    </row>
    <row r="5" spans="1:11" x14ac:dyDescent="0.25">
      <c r="A5" s="163">
        <v>3</v>
      </c>
      <c r="B5" s="158" t="s">
        <v>344</v>
      </c>
      <c r="C5" s="159" t="s">
        <v>345</v>
      </c>
      <c r="D5" s="157">
        <v>10000</v>
      </c>
      <c r="E5" s="157">
        <v>0</v>
      </c>
      <c r="F5" s="157">
        <v>10000</v>
      </c>
      <c r="G5" s="160">
        <v>9.2600000000000002E-2</v>
      </c>
      <c r="H5" s="161">
        <v>100000</v>
      </c>
      <c r="I5" s="157">
        <v>0</v>
      </c>
      <c r="J5" s="159" t="s">
        <v>340</v>
      </c>
      <c r="K5" s="159" t="s">
        <v>341</v>
      </c>
    </row>
    <row r="6" spans="1:11" x14ac:dyDescent="0.25">
      <c r="A6" s="163">
        <v>4</v>
      </c>
      <c r="B6" s="158" t="s">
        <v>346</v>
      </c>
      <c r="C6" s="159" t="s">
        <v>347</v>
      </c>
      <c r="D6" s="157">
        <v>4538</v>
      </c>
      <c r="E6" s="157">
        <v>0</v>
      </c>
      <c r="F6" s="157">
        <v>4538</v>
      </c>
      <c r="G6" s="160">
        <v>4.2000000000000003E-2</v>
      </c>
      <c r="H6" s="161">
        <v>45380</v>
      </c>
      <c r="I6" s="157">
        <v>0</v>
      </c>
      <c r="J6" s="159" t="s">
        <v>340</v>
      </c>
      <c r="K6" s="159" t="s">
        <v>341</v>
      </c>
    </row>
    <row r="7" spans="1:11" x14ac:dyDescent="0.25">
      <c r="A7" s="163">
        <v>5</v>
      </c>
      <c r="B7" s="158" t="s">
        <v>348</v>
      </c>
      <c r="C7" s="159" t="s">
        <v>349</v>
      </c>
      <c r="D7" s="157">
        <v>4000</v>
      </c>
      <c r="E7" s="157">
        <v>0</v>
      </c>
      <c r="F7" s="157">
        <v>4000</v>
      </c>
      <c r="G7" s="160">
        <v>3.6999999999999998E-2</v>
      </c>
      <c r="H7" s="161">
        <v>40000</v>
      </c>
      <c r="I7" s="157">
        <v>0</v>
      </c>
      <c r="J7" s="159" t="s">
        <v>340</v>
      </c>
      <c r="K7" s="159" t="s">
        <v>350</v>
      </c>
    </row>
    <row r="8" spans="1:11" x14ac:dyDescent="0.25">
      <c r="A8" s="163">
        <v>6</v>
      </c>
      <c r="B8" s="158" t="s">
        <v>351</v>
      </c>
      <c r="C8" s="159" t="s">
        <v>352</v>
      </c>
      <c r="D8" s="157">
        <v>3000</v>
      </c>
      <c r="E8" s="157">
        <v>0</v>
      </c>
      <c r="F8" s="157">
        <v>3000</v>
      </c>
      <c r="G8" s="160">
        <v>2.7799999999999998E-2</v>
      </c>
      <c r="H8" s="161">
        <v>30000</v>
      </c>
      <c r="I8" s="157">
        <v>0</v>
      </c>
      <c r="J8" s="159" t="s">
        <v>340</v>
      </c>
      <c r="K8" s="159" t="s">
        <v>353</v>
      </c>
    </row>
    <row r="9" spans="1:11" x14ac:dyDescent="0.25">
      <c r="A9" s="163">
        <v>7</v>
      </c>
      <c r="B9" s="158" t="s">
        <v>354</v>
      </c>
      <c r="C9" s="159" t="s">
        <v>355</v>
      </c>
      <c r="D9" s="157">
        <v>2397</v>
      </c>
      <c r="E9" s="157">
        <v>0</v>
      </c>
      <c r="F9" s="157">
        <v>2397</v>
      </c>
      <c r="G9" s="160">
        <v>2.2200000000000001E-2</v>
      </c>
      <c r="H9" s="161">
        <v>23970</v>
      </c>
      <c r="I9" s="157">
        <v>0</v>
      </c>
      <c r="J9" s="159" t="s">
        <v>340</v>
      </c>
      <c r="K9" s="159" t="s">
        <v>353</v>
      </c>
    </row>
    <row r="10" spans="1:11" x14ac:dyDescent="0.25">
      <c r="A10" s="163">
        <v>8</v>
      </c>
      <c r="B10" s="158" t="s">
        <v>356</v>
      </c>
      <c r="C10" s="159" t="s">
        <v>357</v>
      </c>
      <c r="D10" s="157">
        <v>2300</v>
      </c>
      <c r="E10" s="157">
        <v>0</v>
      </c>
      <c r="F10" s="157">
        <v>2300</v>
      </c>
      <c r="G10" s="160">
        <v>2.1299999999999999E-2</v>
      </c>
      <c r="H10" s="161">
        <v>23000</v>
      </c>
      <c r="I10" s="157">
        <v>0</v>
      </c>
      <c r="J10" s="159" t="s">
        <v>340</v>
      </c>
      <c r="K10" s="159" t="s">
        <v>341</v>
      </c>
    </row>
    <row r="11" spans="1:11" x14ac:dyDescent="0.25">
      <c r="A11" s="163">
        <v>9</v>
      </c>
      <c r="B11" s="158" t="s">
        <v>358</v>
      </c>
      <c r="C11" s="159" t="s">
        <v>359</v>
      </c>
      <c r="D11" s="157">
        <v>2000</v>
      </c>
      <c r="E11" s="157">
        <v>0</v>
      </c>
      <c r="F11" s="157">
        <v>2000</v>
      </c>
      <c r="G11" s="160">
        <v>1.8499999999999999E-2</v>
      </c>
      <c r="H11" s="161">
        <v>20000</v>
      </c>
      <c r="I11" s="157">
        <v>0</v>
      </c>
      <c r="J11" s="159" t="s">
        <v>340</v>
      </c>
      <c r="K11" s="159" t="s">
        <v>341</v>
      </c>
    </row>
    <row r="12" spans="1:11" x14ac:dyDescent="0.25">
      <c r="A12" s="163">
        <v>10</v>
      </c>
      <c r="B12" s="158" t="s">
        <v>360</v>
      </c>
      <c r="C12" s="159" t="s">
        <v>361</v>
      </c>
      <c r="D12" s="157">
        <v>2000</v>
      </c>
      <c r="E12" s="157">
        <v>0</v>
      </c>
      <c r="F12" s="157">
        <v>2000</v>
      </c>
      <c r="G12" s="160">
        <v>1.8499999999999999E-2</v>
      </c>
      <c r="H12" s="161">
        <v>20000</v>
      </c>
      <c r="I12" s="157">
        <v>0</v>
      </c>
      <c r="J12" s="159" t="s">
        <v>340</v>
      </c>
      <c r="K12" s="159" t="s">
        <v>353</v>
      </c>
    </row>
    <row r="13" spans="1:11" x14ac:dyDescent="0.25">
      <c r="A13" s="163">
        <v>11</v>
      </c>
      <c r="B13" s="158" t="s">
        <v>362</v>
      </c>
      <c r="C13" s="159" t="s">
        <v>363</v>
      </c>
      <c r="D13" s="157">
        <v>1500</v>
      </c>
      <c r="E13" s="157">
        <v>0</v>
      </c>
      <c r="F13" s="157">
        <v>1500</v>
      </c>
      <c r="G13" s="160">
        <v>1.3899999999999999E-2</v>
      </c>
      <c r="H13" s="161">
        <v>15000</v>
      </c>
      <c r="I13" s="157">
        <v>0</v>
      </c>
      <c r="J13" s="159" t="s">
        <v>340</v>
      </c>
      <c r="K13" s="159" t="s">
        <v>353</v>
      </c>
    </row>
    <row r="14" spans="1:11" x14ac:dyDescent="0.25">
      <c r="A14" s="163">
        <v>12</v>
      </c>
      <c r="B14" s="158" t="s">
        <v>364</v>
      </c>
      <c r="C14" s="159" t="s">
        <v>365</v>
      </c>
      <c r="D14" s="157">
        <v>1500</v>
      </c>
      <c r="E14" s="157">
        <v>0</v>
      </c>
      <c r="F14" s="157">
        <v>1500</v>
      </c>
      <c r="G14" s="160">
        <v>1.3899999999999999E-2</v>
      </c>
      <c r="H14" s="161">
        <v>15000</v>
      </c>
      <c r="I14" s="157">
        <v>0</v>
      </c>
      <c r="J14" s="159" t="s">
        <v>340</v>
      </c>
      <c r="K14" s="159" t="s">
        <v>341</v>
      </c>
    </row>
    <row r="15" spans="1:11" x14ac:dyDescent="0.25">
      <c r="A15" s="163">
        <v>13</v>
      </c>
      <c r="B15" s="158" t="s">
        <v>366</v>
      </c>
      <c r="C15" s="159" t="s">
        <v>367</v>
      </c>
      <c r="D15" s="157">
        <v>630</v>
      </c>
      <c r="E15" s="157">
        <v>0</v>
      </c>
      <c r="F15" s="157">
        <v>630</v>
      </c>
      <c r="G15" s="160">
        <v>5.7999999999999996E-3</v>
      </c>
      <c r="H15" s="161">
        <v>6300</v>
      </c>
      <c r="I15" s="157">
        <v>0</v>
      </c>
      <c r="J15" s="159" t="s">
        <v>340</v>
      </c>
      <c r="K15" s="159" t="s">
        <v>353</v>
      </c>
    </row>
    <row r="16" spans="1:11" x14ac:dyDescent="0.25">
      <c r="A16" s="163">
        <v>14</v>
      </c>
      <c r="B16" s="158" t="s">
        <v>368</v>
      </c>
      <c r="C16" s="159" t="s">
        <v>369</v>
      </c>
      <c r="D16" s="157">
        <v>600</v>
      </c>
      <c r="E16" s="157">
        <v>0</v>
      </c>
      <c r="F16" s="157">
        <v>600</v>
      </c>
      <c r="G16" s="160">
        <v>5.5999999999999999E-3</v>
      </c>
      <c r="H16" s="161">
        <v>6000</v>
      </c>
      <c r="I16" s="157">
        <v>0</v>
      </c>
      <c r="J16" s="159" t="s">
        <v>340</v>
      </c>
      <c r="K16" s="159" t="s">
        <v>341</v>
      </c>
    </row>
    <row r="17" spans="1:11" x14ac:dyDescent="0.25">
      <c r="A17" s="163">
        <v>15</v>
      </c>
      <c r="B17" s="158" t="s">
        <v>370</v>
      </c>
      <c r="C17" s="159" t="s">
        <v>371</v>
      </c>
      <c r="D17" s="157">
        <v>500</v>
      </c>
      <c r="E17" s="157">
        <v>0</v>
      </c>
      <c r="F17" s="157">
        <v>500</v>
      </c>
      <c r="G17" s="160">
        <v>4.5999999999999999E-3</v>
      </c>
      <c r="H17" s="161">
        <v>5000</v>
      </c>
      <c r="I17" s="157">
        <v>0</v>
      </c>
      <c r="J17" s="159" t="s">
        <v>340</v>
      </c>
      <c r="K17" s="159" t="s">
        <v>341</v>
      </c>
    </row>
    <row r="18" spans="1:11" x14ac:dyDescent="0.25">
      <c r="A18" s="163">
        <v>16</v>
      </c>
      <c r="B18" s="158" t="s">
        <v>372</v>
      </c>
      <c r="C18" s="159" t="s">
        <v>373</v>
      </c>
      <c r="D18" s="157">
        <v>493</v>
      </c>
      <c r="E18" s="157">
        <v>0</v>
      </c>
      <c r="F18" s="157">
        <v>493</v>
      </c>
      <c r="G18" s="160">
        <v>4.5999999999999999E-3</v>
      </c>
      <c r="H18" s="161">
        <v>4930</v>
      </c>
      <c r="I18" s="157">
        <v>0</v>
      </c>
      <c r="J18" s="159" t="s">
        <v>340</v>
      </c>
      <c r="K18" s="159" t="s">
        <v>341</v>
      </c>
    </row>
    <row r="19" spans="1:11" x14ac:dyDescent="0.25">
      <c r="A19" s="163">
        <v>17</v>
      </c>
      <c r="B19" s="158" t="s">
        <v>374</v>
      </c>
      <c r="C19" s="159" t="s">
        <v>375</v>
      </c>
      <c r="D19" s="157">
        <v>415</v>
      </c>
      <c r="E19" s="157">
        <v>0</v>
      </c>
      <c r="F19" s="157">
        <v>415</v>
      </c>
      <c r="G19" s="160">
        <v>3.8E-3</v>
      </c>
      <c r="H19" s="161">
        <v>4150</v>
      </c>
      <c r="I19" s="157">
        <v>0</v>
      </c>
      <c r="J19" s="159" t="s">
        <v>340</v>
      </c>
      <c r="K19" s="159" t="s">
        <v>350</v>
      </c>
    </row>
    <row r="20" spans="1:11" x14ac:dyDescent="0.25">
      <c r="A20" s="163">
        <v>18</v>
      </c>
      <c r="B20" s="158" t="s">
        <v>376</v>
      </c>
      <c r="C20" s="159" t="s">
        <v>377</v>
      </c>
      <c r="D20" s="157">
        <v>371</v>
      </c>
      <c r="E20" s="157">
        <v>0</v>
      </c>
      <c r="F20" s="157">
        <v>371</v>
      </c>
      <c r="G20" s="160">
        <v>3.3999999999999998E-3</v>
      </c>
      <c r="H20" s="161">
        <v>3710</v>
      </c>
      <c r="I20" s="157">
        <v>0</v>
      </c>
      <c r="J20" s="159" t="s">
        <v>340</v>
      </c>
      <c r="K20" s="159" t="s">
        <v>341</v>
      </c>
    </row>
    <row r="21" spans="1:11" x14ac:dyDescent="0.25">
      <c r="A21" s="163">
        <v>19</v>
      </c>
      <c r="B21" s="158" t="s">
        <v>378</v>
      </c>
      <c r="C21" s="159" t="s">
        <v>379</v>
      </c>
      <c r="D21" s="157">
        <v>298</v>
      </c>
      <c r="E21" s="157">
        <v>0</v>
      </c>
      <c r="F21" s="157">
        <v>298</v>
      </c>
      <c r="G21" s="160">
        <v>2.8E-3</v>
      </c>
      <c r="H21" s="161">
        <v>2980</v>
      </c>
      <c r="I21" s="157">
        <v>0</v>
      </c>
      <c r="J21" s="159" t="s">
        <v>340</v>
      </c>
      <c r="K21" s="159" t="s">
        <v>353</v>
      </c>
    </row>
    <row r="22" spans="1:11" x14ac:dyDescent="0.25">
      <c r="A22" s="163">
        <v>20</v>
      </c>
      <c r="B22" s="158" t="s">
        <v>380</v>
      </c>
      <c r="C22" s="159" t="s">
        <v>381</v>
      </c>
      <c r="D22" s="157">
        <v>269</v>
      </c>
      <c r="E22" s="157">
        <v>0</v>
      </c>
      <c r="F22" s="157">
        <v>269</v>
      </c>
      <c r="G22" s="160">
        <v>2.5000000000000001E-3</v>
      </c>
      <c r="H22" s="161">
        <v>2690</v>
      </c>
      <c r="I22" s="157">
        <v>0</v>
      </c>
      <c r="J22" s="159" t="s">
        <v>340</v>
      </c>
      <c r="K22" s="159" t="s">
        <v>353</v>
      </c>
    </row>
    <row r="23" spans="1:11" x14ac:dyDescent="0.25">
      <c r="A23" s="163">
        <v>21</v>
      </c>
      <c r="B23" s="158" t="s">
        <v>382</v>
      </c>
      <c r="C23" s="159" t="s">
        <v>383</v>
      </c>
      <c r="D23" s="157">
        <v>200</v>
      </c>
      <c r="E23" s="157">
        <v>0</v>
      </c>
      <c r="F23" s="157">
        <v>200</v>
      </c>
      <c r="G23" s="160">
        <v>1.9E-3</v>
      </c>
      <c r="H23" s="161">
        <v>2000</v>
      </c>
      <c r="I23" s="157">
        <v>0</v>
      </c>
      <c r="J23" s="159" t="s">
        <v>340</v>
      </c>
      <c r="K23" s="159" t="s">
        <v>341</v>
      </c>
    </row>
    <row r="24" spans="1:11" x14ac:dyDescent="0.25">
      <c r="A24" s="163">
        <v>22</v>
      </c>
      <c r="B24" s="158" t="s">
        <v>384</v>
      </c>
      <c r="C24" s="159" t="s">
        <v>385</v>
      </c>
      <c r="D24" s="157">
        <v>120</v>
      </c>
      <c r="E24" s="157">
        <v>0</v>
      </c>
      <c r="F24" s="157">
        <v>120</v>
      </c>
      <c r="G24" s="160">
        <v>1.1000000000000001E-3</v>
      </c>
      <c r="H24" s="161">
        <v>1200</v>
      </c>
      <c r="I24" s="157">
        <v>0</v>
      </c>
      <c r="J24" s="159" t="s">
        <v>340</v>
      </c>
      <c r="K24" s="159" t="s">
        <v>341</v>
      </c>
    </row>
    <row r="25" spans="1:11" x14ac:dyDescent="0.25">
      <c r="A25" s="163">
        <v>23</v>
      </c>
      <c r="B25" s="158" t="s">
        <v>386</v>
      </c>
      <c r="C25" s="159" t="s">
        <v>387</v>
      </c>
      <c r="D25" s="157">
        <v>106</v>
      </c>
      <c r="E25" s="157">
        <v>0</v>
      </c>
      <c r="F25" s="157">
        <v>106</v>
      </c>
      <c r="G25" s="160">
        <v>1E-3</v>
      </c>
      <c r="H25" s="161">
        <v>1060</v>
      </c>
      <c r="I25" s="157">
        <v>0</v>
      </c>
      <c r="J25" s="159" t="s">
        <v>340</v>
      </c>
      <c r="K25" s="159" t="s">
        <v>341</v>
      </c>
    </row>
    <row r="26" spans="1:11" x14ac:dyDescent="0.25">
      <c r="A26" s="163">
        <v>24</v>
      </c>
      <c r="B26" s="158" t="s">
        <v>388</v>
      </c>
      <c r="C26" s="159" t="s">
        <v>389</v>
      </c>
      <c r="D26" s="157">
        <v>100</v>
      </c>
      <c r="E26" s="157">
        <v>0</v>
      </c>
      <c r="F26" s="157">
        <v>100</v>
      </c>
      <c r="G26" s="160">
        <v>8.9999999999999998E-4</v>
      </c>
      <c r="H26" s="161">
        <v>1000</v>
      </c>
      <c r="I26" s="157">
        <v>0</v>
      </c>
      <c r="J26" s="159" t="s">
        <v>340</v>
      </c>
      <c r="K26" s="159" t="s">
        <v>353</v>
      </c>
    </row>
    <row r="27" spans="1:11" x14ac:dyDescent="0.25">
      <c r="A27" s="163">
        <v>25</v>
      </c>
      <c r="B27" s="158" t="s">
        <v>390</v>
      </c>
      <c r="C27" s="159" t="s">
        <v>391</v>
      </c>
      <c r="D27" s="157">
        <v>100</v>
      </c>
      <c r="E27" s="157">
        <v>0</v>
      </c>
      <c r="F27" s="157">
        <v>100</v>
      </c>
      <c r="G27" s="160">
        <v>8.9999999999999998E-4</v>
      </c>
      <c r="H27" s="161">
        <v>1000</v>
      </c>
      <c r="I27" s="157">
        <v>0</v>
      </c>
      <c r="J27" s="159" t="s">
        <v>340</v>
      </c>
      <c r="K27" s="159" t="s">
        <v>353</v>
      </c>
    </row>
    <row r="28" spans="1:11" x14ac:dyDescent="0.25">
      <c r="A28" s="163">
        <v>26</v>
      </c>
      <c r="B28" s="158" t="s">
        <v>392</v>
      </c>
      <c r="C28" s="159" t="s">
        <v>393</v>
      </c>
      <c r="D28" s="157">
        <v>9</v>
      </c>
      <c r="E28" s="157">
        <v>0</v>
      </c>
      <c r="F28" s="157">
        <v>9</v>
      </c>
      <c r="G28" s="160">
        <v>1E-4</v>
      </c>
      <c r="H28" s="161">
        <v>90</v>
      </c>
      <c r="I28" s="157">
        <v>0</v>
      </c>
      <c r="J28" s="159" t="s">
        <v>340</v>
      </c>
      <c r="K28" s="159" t="s">
        <v>341</v>
      </c>
    </row>
    <row r="29" spans="1:11" x14ac:dyDescent="0.25">
      <c r="A29" s="163">
        <v>27</v>
      </c>
      <c r="B29" s="158" t="s">
        <v>394</v>
      </c>
      <c r="C29" s="159" t="s">
        <v>395</v>
      </c>
      <c r="D29" s="157">
        <v>1</v>
      </c>
      <c r="E29" s="157">
        <v>0</v>
      </c>
      <c r="F29" s="157">
        <v>1</v>
      </c>
      <c r="G29" s="160">
        <v>0</v>
      </c>
      <c r="H29" s="161">
        <v>10</v>
      </c>
      <c r="I29" s="157">
        <v>0</v>
      </c>
      <c r="J29" s="159" t="s">
        <v>340</v>
      </c>
      <c r="K29" s="159" t="s">
        <v>353</v>
      </c>
    </row>
    <row r="30" spans="1:11" x14ac:dyDescent="0.25">
      <c r="A30" s="164"/>
      <c r="B30" s="165" t="s">
        <v>34</v>
      </c>
      <c r="C30" s="165"/>
      <c r="D30" s="165"/>
      <c r="E30" s="165"/>
      <c r="F30" s="165">
        <v>66468</v>
      </c>
      <c r="G30" s="165">
        <v>0.61539999999999995</v>
      </c>
      <c r="H30" s="165">
        <v>664680</v>
      </c>
      <c r="I30" s="165">
        <v>0</v>
      </c>
      <c r="J30" s="165"/>
      <c r="K30" s="16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86"/>
  <sheetViews>
    <sheetView workbookViewId="0">
      <selection sqref="A1:K86"/>
    </sheetView>
  </sheetViews>
  <sheetFormatPr defaultRowHeight="13.2" x14ac:dyDescent="0.25"/>
  <cols>
    <col min="1" max="1" width="6.44140625" bestFit="1" customWidth="1"/>
    <col min="2" max="2" width="25.44140625" bestFit="1" customWidth="1"/>
    <col min="3" max="3" width="52" bestFit="1" customWidth="1"/>
    <col min="4" max="4" width="11.33203125" bestFit="1" customWidth="1"/>
    <col min="5" max="5" width="11.44140625" bestFit="1" customWidth="1"/>
    <col min="6" max="6" width="12.77734375" bestFit="1" customWidth="1"/>
    <col min="7" max="7" width="7.109375" bestFit="1" customWidth="1"/>
    <col min="8" max="8" width="11.109375" bestFit="1" customWidth="1"/>
    <col min="9" max="9" width="11.6640625" bestFit="1" customWidth="1"/>
    <col min="10" max="10" width="7" bestFit="1" customWidth="1"/>
    <col min="11" max="11" width="28.77734375" bestFit="1" customWidth="1"/>
  </cols>
  <sheetData>
    <row r="1" spans="1:11" s="59" customFormat="1" x14ac:dyDescent="0.25">
      <c r="A1" s="162" t="s">
        <v>271</v>
      </c>
      <c r="B1" s="156" t="s">
        <v>396</v>
      </c>
      <c r="C1" s="156"/>
      <c r="D1" s="156"/>
      <c r="E1" s="156"/>
      <c r="F1" s="156"/>
      <c r="G1" s="156"/>
      <c r="H1" s="156"/>
      <c r="I1" s="156"/>
      <c r="J1" s="156"/>
      <c r="K1" s="156"/>
    </row>
    <row r="2" spans="1:11" s="59" customFormat="1" x14ac:dyDescent="0.25">
      <c r="A2" s="162" t="s">
        <v>291</v>
      </c>
      <c r="B2" s="156" t="s">
        <v>292</v>
      </c>
      <c r="C2" s="156" t="s">
        <v>293</v>
      </c>
      <c r="D2" s="156" t="s">
        <v>294</v>
      </c>
      <c r="E2" s="156" t="s">
        <v>295</v>
      </c>
      <c r="F2" s="156" t="s">
        <v>296</v>
      </c>
      <c r="G2" s="156" t="s">
        <v>297</v>
      </c>
      <c r="H2" s="156" t="s">
        <v>298</v>
      </c>
      <c r="I2" s="156" t="s">
        <v>299</v>
      </c>
      <c r="J2" s="156" t="s">
        <v>300</v>
      </c>
      <c r="K2" s="156" t="s">
        <v>60</v>
      </c>
    </row>
    <row r="3" spans="1:11" x14ac:dyDescent="0.25">
      <c r="A3" s="163">
        <v>1</v>
      </c>
      <c r="B3" s="158" t="s">
        <v>397</v>
      </c>
      <c r="C3" s="159" t="s">
        <v>398</v>
      </c>
      <c r="D3" s="157">
        <v>40010</v>
      </c>
      <c r="E3" s="157">
        <v>0</v>
      </c>
      <c r="F3" s="157">
        <v>40010</v>
      </c>
      <c r="G3" s="160">
        <v>0.3705</v>
      </c>
      <c r="H3" s="161">
        <v>400100</v>
      </c>
      <c r="I3" s="157">
        <v>0</v>
      </c>
      <c r="J3" s="159" t="s">
        <v>399</v>
      </c>
      <c r="K3" s="159" t="s">
        <v>400</v>
      </c>
    </row>
    <row r="4" spans="1:11" x14ac:dyDescent="0.25">
      <c r="A4" s="163">
        <v>2</v>
      </c>
      <c r="B4" s="158" t="s">
        <v>401</v>
      </c>
      <c r="C4" s="159" t="s">
        <v>402</v>
      </c>
      <c r="D4" s="157">
        <v>15000</v>
      </c>
      <c r="E4" s="157">
        <v>0</v>
      </c>
      <c r="F4" s="157">
        <v>15000</v>
      </c>
      <c r="G4" s="160">
        <v>0.1389</v>
      </c>
      <c r="H4" s="161">
        <v>150000</v>
      </c>
      <c r="I4" s="157">
        <v>0</v>
      </c>
      <c r="J4" s="159" t="s">
        <v>399</v>
      </c>
      <c r="K4" s="159" t="s">
        <v>403</v>
      </c>
    </row>
    <row r="5" spans="1:11" x14ac:dyDescent="0.25">
      <c r="A5" s="163">
        <v>3</v>
      </c>
      <c r="B5" s="158" t="s">
        <v>404</v>
      </c>
      <c r="C5" s="159" t="s">
        <v>405</v>
      </c>
      <c r="D5" s="157">
        <v>15000</v>
      </c>
      <c r="E5" s="157">
        <v>0</v>
      </c>
      <c r="F5" s="157">
        <v>15000</v>
      </c>
      <c r="G5" s="160">
        <v>0.1389</v>
      </c>
      <c r="H5" s="161">
        <v>150000</v>
      </c>
      <c r="I5" s="157">
        <v>0</v>
      </c>
      <c r="J5" s="159" t="s">
        <v>399</v>
      </c>
      <c r="K5" s="159" t="s">
        <v>400</v>
      </c>
    </row>
    <row r="6" spans="1:11" x14ac:dyDescent="0.25">
      <c r="A6" s="163">
        <v>4</v>
      </c>
      <c r="B6" s="158" t="s">
        <v>406</v>
      </c>
      <c r="C6" s="159" t="s">
        <v>407</v>
      </c>
      <c r="D6" s="157">
        <v>10300</v>
      </c>
      <c r="E6" s="157">
        <v>0</v>
      </c>
      <c r="F6" s="157">
        <v>10300</v>
      </c>
      <c r="G6" s="160">
        <v>9.5399999999999999E-2</v>
      </c>
      <c r="H6" s="161">
        <v>103000</v>
      </c>
      <c r="I6" s="157">
        <v>0</v>
      </c>
      <c r="J6" s="159" t="s">
        <v>399</v>
      </c>
      <c r="K6" s="159" t="s">
        <v>403</v>
      </c>
    </row>
    <row r="7" spans="1:11" x14ac:dyDescent="0.25">
      <c r="A7" s="163">
        <v>5</v>
      </c>
      <c r="B7" s="158" t="s">
        <v>408</v>
      </c>
      <c r="C7" s="159" t="s">
        <v>409</v>
      </c>
      <c r="D7" s="157">
        <v>9505</v>
      </c>
      <c r="E7" s="157">
        <v>0</v>
      </c>
      <c r="F7" s="157">
        <v>9505</v>
      </c>
      <c r="G7" s="160">
        <v>8.7999999999999995E-2</v>
      </c>
      <c r="H7" s="161">
        <v>95050</v>
      </c>
      <c r="I7" s="157">
        <v>0</v>
      </c>
      <c r="J7" s="159" t="s">
        <v>399</v>
      </c>
      <c r="K7" s="159" t="s">
        <v>403</v>
      </c>
    </row>
    <row r="8" spans="1:11" x14ac:dyDescent="0.25">
      <c r="A8" s="163">
        <v>6</v>
      </c>
      <c r="B8" s="158" t="s">
        <v>410</v>
      </c>
      <c r="C8" s="159" t="s">
        <v>411</v>
      </c>
      <c r="D8" s="157">
        <v>9200</v>
      </c>
      <c r="E8" s="157">
        <v>0</v>
      </c>
      <c r="F8" s="157">
        <v>9200</v>
      </c>
      <c r="G8" s="160">
        <v>8.5199999999999998E-2</v>
      </c>
      <c r="H8" s="161">
        <v>92000</v>
      </c>
      <c r="I8" s="157">
        <v>0</v>
      </c>
      <c r="J8" s="159" t="s">
        <v>399</v>
      </c>
      <c r="K8" s="159" t="s">
        <v>400</v>
      </c>
    </row>
    <row r="9" spans="1:11" x14ac:dyDescent="0.25">
      <c r="A9" s="163">
        <v>7</v>
      </c>
      <c r="B9" s="158" t="s">
        <v>412</v>
      </c>
      <c r="C9" s="159" t="s">
        <v>413</v>
      </c>
      <c r="D9" s="157">
        <v>9000</v>
      </c>
      <c r="E9" s="157">
        <v>0</v>
      </c>
      <c r="F9" s="157">
        <v>9000</v>
      </c>
      <c r="G9" s="160">
        <v>8.3299999999999999E-2</v>
      </c>
      <c r="H9" s="161">
        <v>90000</v>
      </c>
      <c r="I9" s="157">
        <v>0</v>
      </c>
      <c r="J9" s="159" t="s">
        <v>399</v>
      </c>
      <c r="K9" s="159" t="s">
        <v>403</v>
      </c>
    </row>
    <row r="10" spans="1:11" x14ac:dyDescent="0.25">
      <c r="A10" s="163">
        <v>8</v>
      </c>
      <c r="B10" s="158" t="s">
        <v>414</v>
      </c>
      <c r="C10" s="159" t="s">
        <v>415</v>
      </c>
      <c r="D10" s="157">
        <v>6538</v>
      </c>
      <c r="E10" s="157">
        <v>0</v>
      </c>
      <c r="F10" s="157">
        <v>6538</v>
      </c>
      <c r="G10" s="160">
        <v>6.0499999999999998E-2</v>
      </c>
      <c r="H10" s="161">
        <v>65380</v>
      </c>
      <c r="I10" s="157">
        <v>0</v>
      </c>
      <c r="J10" s="159" t="s">
        <v>399</v>
      </c>
      <c r="K10" s="159" t="s">
        <v>403</v>
      </c>
    </row>
    <row r="11" spans="1:11" x14ac:dyDescent="0.25">
      <c r="A11" s="163">
        <v>9</v>
      </c>
      <c r="B11" s="158" t="s">
        <v>416</v>
      </c>
      <c r="C11" s="159" t="s">
        <v>417</v>
      </c>
      <c r="D11" s="157">
        <v>3500</v>
      </c>
      <c r="E11" s="157">
        <v>0</v>
      </c>
      <c r="F11" s="157">
        <v>3500</v>
      </c>
      <c r="G11" s="160">
        <v>3.2399999999999998E-2</v>
      </c>
      <c r="H11" s="161">
        <v>35000</v>
      </c>
      <c r="I11" s="157">
        <v>0</v>
      </c>
      <c r="J11" s="159" t="s">
        <v>399</v>
      </c>
      <c r="K11" s="159" t="s">
        <v>400</v>
      </c>
    </row>
    <row r="12" spans="1:11" x14ac:dyDescent="0.25">
      <c r="A12" s="163">
        <v>10</v>
      </c>
      <c r="B12" s="158" t="s">
        <v>418</v>
      </c>
      <c r="C12" s="159" t="s">
        <v>419</v>
      </c>
      <c r="D12" s="157">
        <v>3000</v>
      </c>
      <c r="E12" s="157">
        <v>0</v>
      </c>
      <c r="F12" s="157">
        <v>3000</v>
      </c>
      <c r="G12" s="160">
        <v>2.7799999999999998E-2</v>
      </c>
      <c r="H12" s="161">
        <v>30000</v>
      </c>
      <c r="I12" s="157">
        <v>0</v>
      </c>
      <c r="J12" s="159" t="s">
        <v>399</v>
      </c>
      <c r="K12" s="159" t="s">
        <v>400</v>
      </c>
    </row>
    <row r="13" spans="1:11" x14ac:dyDescent="0.25">
      <c r="A13" s="163">
        <v>11</v>
      </c>
      <c r="B13" s="158" t="s">
        <v>420</v>
      </c>
      <c r="C13" s="159" t="s">
        <v>421</v>
      </c>
      <c r="D13" s="157">
        <v>2800</v>
      </c>
      <c r="E13" s="157">
        <v>0</v>
      </c>
      <c r="F13" s="157">
        <v>2800</v>
      </c>
      <c r="G13" s="160">
        <v>2.5899999999999999E-2</v>
      </c>
      <c r="H13" s="161">
        <v>28000</v>
      </c>
      <c r="I13" s="157">
        <v>0</v>
      </c>
      <c r="J13" s="159" t="s">
        <v>399</v>
      </c>
      <c r="K13" s="159" t="s">
        <v>400</v>
      </c>
    </row>
    <row r="14" spans="1:11" x14ac:dyDescent="0.25">
      <c r="A14" s="163">
        <v>12</v>
      </c>
      <c r="B14" s="158" t="s">
        <v>422</v>
      </c>
      <c r="C14" s="159" t="s">
        <v>423</v>
      </c>
      <c r="D14" s="157">
        <v>2000</v>
      </c>
      <c r="E14" s="157">
        <v>0</v>
      </c>
      <c r="F14" s="157">
        <v>2000</v>
      </c>
      <c r="G14" s="160">
        <v>1.8499999999999999E-2</v>
      </c>
      <c r="H14" s="161">
        <v>20000</v>
      </c>
      <c r="I14" s="157">
        <v>0</v>
      </c>
      <c r="J14" s="159" t="s">
        <v>399</v>
      </c>
      <c r="K14" s="159" t="s">
        <v>400</v>
      </c>
    </row>
    <row r="15" spans="1:11" x14ac:dyDescent="0.25">
      <c r="A15" s="163">
        <v>13</v>
      </c>
      <c r="B15" s="158" t="s">
        <v>424</v>
      </c>
      <c r="C15" s="159" t="s">
        <v>425</v>
      </c>
      <c r="D15" s="157">
        <v>2000</v>
      </c>
      <c r="E15" s="157">
        <v>0</v>
      </c>
      <c r="F15" s="157">
        <v>2000</v>
      </c>
      <c r="G15" s="160">
        <v>1.8499999999999999E-2</v>
      </c>
      <c r="H15" s="161">
        <v>20000</v>
      </c>
      <c r="I15" s="157">
        <v>0</v>
      </c>
      <c r="J15" s="159" t="s">
        <v>399</v>
      </c>
      <c r="K15" s="159" t="s">
        <v>403</v>
      </c>
    </row>
    <row r="16" spans="1:11" x14ac:dyDescent="0.25">
      <c r="A16" s="163">
        <v>14</v>
      </c>
      <c r="B16" s="158" t="s">
        <v>426</v>
      </c>
      <c r="C16" s="159" t="s">
        <v>427</v>
      </c>
      <c r="D16" s="157">
        <v>1400</v>
      </c>
      <c r="E16" s="157">
        <v>0</v>
      </c>
      <c r="F16" s="157">
        <v>1400</v>
      </c>
      <c r="G16" s="160">
        <v>1.2999999999999999E-2</v>
      </c>
      <c r="H16" s="161">
        <v>14000</v>
      </c>
      <c r="I16" s="157">
        <v>0</v>
      </c>
      <c r="J16" s="159" t="s">
        <v>399</v>
      </c>
      <c r="K16" s="159" t="s">
        <v>403</v>
      </c>
    </row>
    <row r="17" spans="1:11" x14ac:dyDescent="0.25">
      <c r="A17" s="163">
        <v>15</v>
      </c>
      <c r="B17" s="158" t="s">
        <v>428</v>
      </c>
      <c r="C17" s="159" t="s">
        <v>429</v>
      </c>
      <c r="D17" s="157">
        <v>1223</v>
      </c>
      <c r="E17" s="157">
        <v>0</v>
      </c>
      <c r="F17" s="157">
        <v>1223</v>
      </c>
      <c r="G17" s="160">
        <v>1.1299999999999999E-2</v>
      </c>
      <c r="H17" s="161">
        <v>12230</v>
      </c>
      <c r="I17" s="157">
        <v>0</v>
      </c>
      <c r="J17" s="159" t="s">
        <v>399</v>
      </c>
      <c r="K17" s="159" t="s">
        <v>403</v>
      </c>
    </row>
    <row r="18" spans="1:11" x14ac:dyDescent="0.25">
      <c r="A18" s="163">
        <v>16</v>
      </c>
      <c r="B18" s="158" t="s">
        <v>430</v>
      </c>
      <c r="C18" s="159" t="s">
        <v>431</v>
      </c>
      <c r="D18" s="157">
        <v>1100</v>
      </c>
      <c r="E18" s="157">
        <v>0</v>
      </c>
      <c r="F18" s="157">
        <v>1100</v>
      </c>
      <c r="G18" s="160">
        <v>1.0200000000000001E-2</v>
      </c>
      <c r="H18" s="161">
        <v>11000</v>
      </c>
      <c r="I18" s="157">
        <v>0</v>
      </c>
      <c r="J18" s="159" t="s">
        <v>399</v>
      </c>
      <c r="K18" s="159" t="s">
        <v>400</v>
      </c>
    </row>
    <row r="19" spans="1:11" x14ac:dyDescent="0.25">
      <c r="A19" s="163">
        <v>17</v>
      </c>
      <c r="B19" s="158" t="s">
        <v>432</v>
      </c>
      <c r="C19" s="159" t="s">
        <v>433</v>
      </c>
      <c r="D19" s="157">
        <v>1000</v>
      </c>
      <c r="E19" s="157">
        <v>0</v>
      </c>
      <c r="F19" s="157">
        <v>1000</v>
      </c>
      <c r="G19" s="160">
        <v>9.2999999999999992E-3</v>
      </c>
      <c r="H19" s="161">
        <v>10000</v>
      </c>
      <c r="I19" s="157">
        <v>0</v>
      </c>
      <c r="J19" s="159" t="s">
        <v>399</v>
      </c>
      <c r="K19" s="159" t="s">
        <v>400</v>
      </c>
    </row>
    <row r="20" spans="1:11" x14ac:dyDescent="0.25">
      <c r="A20" s="163">
        <v>18</v>
      </c>
      <c r="B20" s="158" t="s">
        <v>434</v>
      </c>
      <c r="C20" s="159" t="s">
        <v>435</v>
      </c>
      <c r="D20" s="157">
        <v>1000</v>
      </c>
      <c r="E20" s="157">
        <v>0</v>
      </c>
      <c r="F20" s="157">
        <v>1000</v>
      </c>
      <c r="G20" s="160">
        <v>9.2999999999999992E-3</v>
      </c>
      <c r="H20" s="161">
        <v>10000</v>
      </c>
      <c r="I20" s="157">
        <v>0</v>
      </c>
      <c r="J20" s="159" t="s">
        <v>399</v>
      </c>
      <c r="K20" s="159" t="s">
        <v>400</v>
      </c>
    </row>
    <row r="21" spans="1:11" x14ac:dyDescent="0.25">
      <c r="A21" s="163">
        <v>19</v>
      </c>
      <c r="B21" s="158" t="s">
        <v>436</v>
      </c>
      <c r="C21" s="159" t="s">
        <v>437</v>
      </c>
      <c r="D21" s="157">
        <v>1000</v>
      </c>
      <c r="E21" s="157">
        <v>0</v>
      </c>
      <c r="F21" s="157">
        <v>1000</v>
      </c>
      <c r="G21" s="160">
        <v>9.2999999999999992E-3</v>
      </c>
      <c r="H21" s="161">
        <v>10000</v>
      </c>
      <c r="I21" s="157">
        <v>0</v>
      </c>
      <c r="J21" s="159" t="s">
        <v>399</v>
      </c>
      <c r="K21" s="159" t="s">
        <v>400</v>
      </c>
    </row>
    <row r="22" spans="1:11" x14ac:dyDescent="0.25">
      <c r="A22" s="163">
        <v>20</v>
      </c>
      <c r="B22" s="158" t="s">
        <v>438</v>
      </c>
      <c r="C22" s="159" t="s">
        <v>439</v>
      </c>
      <c r="D22" s="157">
        <v>1000</v>
      </c>
      <c r="E22" s="157">
        <v>0</v>
      </c>
      <c r="F22" s="157">
        <v>1000</v>
      </c>
      <c r="G22" s="160">
        <v>9.2999999999999992E-3</v>
      </c>
      <c r="H22" s="161">
        <v>10000</v>
      </c>
      <c r="I22" s="157">
        <v>0</v>
      </c>
      <c r="J22" s="159" t="s">
        <v>399</v>
      </c>
      <c r="K22" s="159" t="s">
        <v>440</v>
      </c>
    </row>
    <row r="23" spans="1:11" x14ac:dyDescent="0.25">
      <c r="A23" s="163">
        <v>21</v>
      </c>
      <c r="B23" s="158" t="s">
        <v>441</v>
      </c>
      <c r="C23" s="159" t="s">
        <v>442</v>
      </c>
      <c r="D23" s="157">
        <v>1000</v>
      </c>
      <c r="E23" s="157">
        <v>0</v>
      </c>
      <c r="F23" s="157">
        <v>1000</v>
      </c>
      <c r="G23" s="160">
        <v>9.2999999999999992E-3</v>
      </c>
      <c r="H23" s="161">
        <v>10000</v>
      </c>
      <c r="I23" s="157">
        <v>0</v>
      </c>
      <c r="J23" s="159" t="s">
        <v>399</v>
      </c>
      <c r="K23" s="159" t="s">
        <v>400</v>
      </c>
    </row>
    <row r="24" spans="1:11" x14ac:dyDescent="0.25">
      <c r="A24" s="163">
        <v>22</v>
      </c>
      <c r="B24" s="158" t="s">
        <v>443</v>
      </c>
      <c r="C24" s="159" t="s">
        <v>444</v>
      </c>
      <c r="D24" s="157">
        <v>1000</v>
      </c>
      <c r="E24" s="157">
        <v>0</v>
      </c>
      <c r="F24" s="157">
        <v>1000</v>
      </c>
      <c r="G24" s="160">
        <v>9.2999999999999992E-3</v>
      </c>
      <c r="H24" s="161">
        <v>10000</v>
      </c>
      <c r="I24" s="157">
        <v>0</v>
      </c>
      <c r="J24" s="159" t="s">
        <v>399</v>
      </c>
      <c r="K24" s="159" t="s">
        <v>403</v>
      </c>
    </row>
    <row r="25" spans="1:11" x14ac:dyDescent="0.25">
      <c r="A25" s="163">
        <v>23</v>
      </c>
      <c r="B25" s="158" t="s">
        <v>445</v>
      </c>
      <c r="C25" s="159" t="s">
        <v>446</v>
      </c>
      <c r="D25" s="157">
        <v>1000</v>
      </c>
      <c r="E25" s="157">
        <v>0</v>
      </c>
      <c r="F25" s="157">
        <v>1000</v>
      </c>
      <c r="G25" s="160">
        <v>9.2999999999999992E-3</v>
      </c>
      <c r="H25" s="161">
        <v>10000</v>
      </c>
      <c r="I25" s="157">
        <v>0</v>
      </c>
      <c r="J25" s="159" t="s">
        <v>399</v>
      </c>
      <c r="K25" s="159" t="s">
        <v>400</v>
      </c>
    </row>
    <row r="26" spans="1:11" x14ac:dyDescent="0.25">
      <c r="A26" s="163">
        <v>24</v>
      </c>
      <c r="B26" s="158" t="s">
        <v>447</v>
      </c>
      <c r="C26" s="159" t="s">
        <v>448</v>
      </c>
      <c r="D26" s="157">
        <v>1000</v>
      </c>
      <c r="E26" s="157">
        <v>0</v>
      </c>
      <c r="F26" s="157">
        <v>1000</v>
      </c>
      <c r="G26" s="160">
        <v>9.2999999999999992E-3</v>
      </c>
      <c r="H26" s="161">
        <v>10000</v>
      </c>
      <c r="I26" s="157">
        <v>0</v>
      </c>
      <c r="J26" s="159" t="s">
        <v>399</v>
      </c>
      <c r="K26" s="159" t="s">
        <v>403</v>
      </c>
    </row>
    <row r="27" spans="1:11" x14ac:dyDescent="0.25">
      <c r="A27" s="163">
        <v>25</v>
      </c>
      <c r="B27" s="158" t="s">
        <v>449</v>
      </c>
      <c r="C27" s="159" t="s">
        <v>450</v>
      </c>
      <c r="D27" s="157">
        <v>1000</v>
      </c>
      <c r="E27" s="157">
        <v>0</v>
      </c>
      <c r="F27" s="157">
        <v>1000</v>
      </c>
      <c r="G27" s="160">
        <v>9.2999999999999992E-3</v>
      </c>
      <c r="H27" s="161">
        <v>10000</v>
      </c>
      <c r="I27" s="157">
        <v>0</v>
      </c>
      <c r="J27" s="159" t="s">
        <v>399</v>
      </c>
      <c r="K27" s="159" t="s">
        <v>400</v>
      </c>
    </row>
    <row r="28" spans="1:11" x14ac:dyDescent="0.25">
      <c r="A28" s="163">
        <v>26</v>
      </c>
      <c r="B28" s="158" t="s">
        <v>451</v>
      </c>
      <c r="C28" s="159" t="s">
        <v>452</v>
      </c>
      <c r="D28" s="157">
        <v>880</v>
      </c>
      <c r="E28" s="157">
        <v>0</v>
      </c>
      <c r="F28" s="157">
        <v>880</v>
      </c>
      <c r="G28" s="160">
        <v>8.0999999999999996E-3</v>
      </c>
      <c r="H28" s="161">
        <v>8800</v>
      </c>
      <c r="I28" s="157">
        <v>0</v>
      </c>
      <c r="J28" s="159" t="s">
        <v>399</v>
      </c>
      <c r="K28" s="159" t="s">
        <v>400</v>
      </c>
    </row>
    <row r="29" spans="1:11" x14ac:dyDescent="0.25">
      <c r="A29" s="163">
        <v>27</v>
      </c>
      <c r="B29" s="158" t="s">
        <v>453</v>
      </c>
      <c r="C29" s="159" t="s">
        <v>454</v>
      </c>
      <c r="D29" s="157">
        <v>747</v>
      </c>
      <c r="E29" s="157">
        <v>0</v>
      </c>
      <c r="F29" s="157">
        <v>747</v>
      </c>
      <c r="G29" s="160">
        <v>6.8999999999999999E-3</v>
      </c>
      <c r="H29" s="161">
        <v>7470</v>
      </c>
      <c r="I29" s="157">
        <v>0</v>
      </c>
      <c r="J29" s="159" t="s">
        <v>399</v>
      </c>
      <c r="K29" s="159" t="s">
        <v>400</v>
      </c>
    </row>
    <row r="30" spans="1:11" x14ac:dyDescent="0.25">
      <c r="A30" s="163">
        <v>28</v>
      </c>
      <c r="B30" s="158" t="s">
        <v>455</v>
      </c>
      <c r="C30" s="159" t="s">
        <v>456</v>
      </c>
      <c r="D30" s="157">
        <v>650</v>
      </c>
      <c r="E30" s="157">
        <v>0</v>
      </c>
      <c r="F30" s="157">
        <v>650</v>
      </c>
      <c r="G30" s="160">
        <v>6.0000000000000001E-3</v>
      </c>
      <c r="H30" s="161">
        <v>6500</v>
      </c>
      <c r="I30" s="157">
        <v>0</v>
      </c>
      <c r="J30" s="159" t="s">
        <v>399</v>
      </c>
      <c r="K30" s="159" t="s">
        <v>403</v>
      </c>
    </row>
    <row r="31" spans="1:11" x14ac:dyDescent="0.25">
      <c r="A31" s="163">
        <v>29</v>
      </c>
      <c r="B31" s="158" t="s">
        <v>457</v>
      </c>
      <c r="C31" s="159" t="s">
        <v>458</v>
      </c>
      <c r="D31" s="157">
        <v>500</v>
      </c>
      <c r="E31" s="157">
        <v>0</v>
      </c>
      <c r="F31" s="157">
        <v>500</v>
      </c>
      <c r="G31" s="160">
        <v>4.5999999999999999E-3</v>
      </c>
      <c r="H31" s="161">
        <v>5000</v>
      </c>
      <c r="I31" s="157">
        <v>0</v>
      </c>
      <c r="J31" s="159" t="s">
        <v>399</v>
      </c>
      <c r="K31" s="159" t="s">
        <v>403</v>
      </c>
    </row>
    <row r="32" spans="1:11" x14ac:dyDescent="0.25">
      <c r="A32" s="163">
        <v>30</v>
      </c>
      <c r="B32" s="158" t="s">
        <v>459</v>
      </c>
      <c r="C32" s="159" t="s">
        <v>460</v>
      </c>
      <c r="D32" s="157">
        <v>500</v>
      </c>
      <c r="E32" s="157">
        <v>0</v>
      </c>
      <c r="F32" s="157">
        <v>500</v>
      </c>
      <c r="G32" s="160">
        <v>4.5999999999999999E-3</v>
      </c>
      <c r="H32" s="161">
        <v>5000</v>
      </c>
      <c r="I32" s="157">
        <v>0</v>
      </c>
      <c r="J32" s="159" t="s">
        <v>399</v>
      </c>
      <c r="K32" s="159" t="s">
        <v>400</v>
      </c>
    </row>
    <row r="33" spans="1:11" x14ac:dyDescent="0.25">
      <c r="A33" s="163">
        <v>31</v>
      </c>
      <c r="B33" s="158" t="s">
        <v>461</v>
      </c>
      <c r="C33" s="159" t="s">
        <v>462</v>
      </c>
      <c r="D33" s="157">
        <v>500</v>
      </c>
      <c r="E33" s="157">
        <v>0</v>
      </c>
      <c r="F33" s="157">
        <v>500</v>
      </c>
      <c r="G33" s="160">
        <v>4.5999999999999999E-3</v>
      </c>
      <c r="H33" s="161">
        <v>5000</v>
      </c>
      <c r="I33" s="157">
        <v>0</v>
      </c>
      <c r="J33" s="159" t="s">
        <v>399</v>
      </c>
      <c r="K33" s="159" t="s">
        <v>403</v>
      </c>
    </row>
    <row r="34" spans="1:11" x14ac:dyDescent="0.25">
      <c r="A34" s="163">
        <v>32</v>
      </c>
      <c r="B34" s="158" t="s">
        <v>463</v>
      </c>
      <c r="C34" s="159" t="s">
        <v>464</v>
      </c>
      <c r="D34" s="157">
        <v>500</v>
      </c>
      <c r="E34" s="157">
        <v>0</v>
      </c>
      <c r="F34" s="157">
        <v>500</v>
      </c>
      <c r="G34" s="160">
        <v>4.5999999999999999E-3</v>
      </c>
      <c r="H34" s="161">
        <v>5000</v>
      </c>
      <c r="I34" s="157">
        <v>0</v>
      </c>
      <c r="J34" s="159" t="s">
        <v>399</v>
      </c>
      <c r="K34" s="159" t="s">
        <v>400</v>
      </c>
    </row>
    <row r="35" spans="1:11" x14ac:dyDescent="0.25">
      <c r="A35" s="163">
        <v>33</v>
      </c>
      <c r="B35" s="158" t="s">
        <v>465</v>
      </c>
      <c r="C35" s="159" t="s">
        <v>466</v>
      </c>
      <c r="D35" s="157">
        <v>500</v>
      </c>
      <c r="E35" s="157">
        <v>0</v>
      </c>
      <c r="F35" s="157">
        <v>500</v>
      </c>
      <c r="G35" s="160">
        <v>4.5999999999999999E-3</v>
      </c>
      <c r="H35" s="161">
        <v>5000</v>
      </c>
      <c r="I35" s="157">
        <v>0</v>
      </c>
      <c r="J35" s="159" t="s">
        <v>399</v>
      </c>
      <c r="K35" s="159" t="s">
        <v>403</v>
      </c>
    </row>
    <row r="36" spans="1:11" x14ac:dyDescent="0.25">
      <c r="A36" s="163">
        <v>34</v>
      </c>
      <c r="B36" s="158" t="s">
        <v>467</v>
      </c>
      <c r="C36" s="159" t="s">
        <v>468</v>
      </c>
      <c r="D36" s="157">
        <v>400</v>
      </c>
      <c r="E36" s="157">
        <v>0</v>
      </c>
      <c r="F36" s="157">
        <v>400</v>
      </c>
      <c r="G36" s="160">
        <v>3.7000000000000002E-3</v>
      </c>
      <c r="H36" s="161">
        <v>4000</v>
      </c>
      <c r="I36" s="157">
        <v>0</v>
      </c>
      <c r="J36" s="159" t="s">
        <v>399</v>
      </c>
      <c r="K36" s="159" t="s">
        <v>403</v>
      </c>
    </row>
    <row r="37" spans="1:11" x14ac:dyDescent="0.25">
      <c r="A37" s="163">
        <v>35</v>
      </c>
      <c r="B37" s="158" t="s">
        <v>469</v>
      </c>
      <c r="C37" s="159" t="s">
        <v>470</v>
      </c>
      <c r="D37" s="157">
        <v>400</v>
      </c>
      <c r="E37" s="157">
        <v>0</v>
      </c>
      <c r="F37" s="157">
        <v>400</v>
      </c>
      <c r="G37" s="160">
        <v>3.7000000000000002E-3</v>
      </c>
      <c r="H37" s="161">
        <v>4000</v>
      </c>
      <c r="I37" s="157">
        <v>0</v>
      </c>
      <c r="J37" s="159" t="s">
        <v>399</v>
      </c>
      <c r="K37" s="159" t="s">
        <v>403</v>
      </c>
    </row>
    <row r="38" spans="1:11" x14ac:dyDescent="0.25">
      <c r="A38" s="163">
        <v>36</v>
      </c>
      <c r="B38" s="158" t="s">
        <v>471</v>
      </c>
      <c r="C38" s="159" t="s">
        <v>472</v>
      </c>
      <c r="D38" s="157">
        <v>350</v>
      </c>
      <c r="E38" s="157">
        <v>0</v>
      </c>
      <c r="F38" s="157">
        <v>350</v>
      </c>
      <c r="G38" s="160">
        <v>3.2000000000000002E-3</v>
      </c>
      <c r="H38" s="161">
        <v>3500</v>
      </c>
      <c r="I38" s="157">
        <v>0</v>
      </c>
      <c r="J38" s="159" t="s">
        <v>399</v>
      </c>
      <c r="K38" s="159" t="s">
        <v>403</v>
      </c>
    </row>
    <row r="39" spans="1:11" x14ac:dyDescent="0.25">
      <c r="A39" s="163">
        <v>37</v>
      </c>
      <c r="B39" s="158" t="s">
        <v>473</v>
      </c>
      <c r="C39" s="159" t="s">
        <v>474</v>
      </c>
      <c r="D39" s="157">
        <v>317</v>
      </c>
      <c r="E39" s="157">
        <v>0</v>
      </c>
      <c r="F39" s="157">
        <v>317</v>
      </c>
      <c r="G39" s="160">
        <v>2.8999999999999998E-3</v>
      </c>
      <c r="H39" s="161">
        <v>3170</v>
      </c>
      <c r="I39" s="157">
        <v>0</v>
      </c>
      <c r="J39" s="159" t="s">
        <v>399</v>
      </c>
      <c r="K39" s="159" t="s">
        <v>403</v>
      </c>
    </row>
    <row r="40" spans="1:11" x14ac:dyDescent="0.25">
      <c r="A40" s="163">
        <v>38</v>
      </c>
      <c r="B40" s="158" t="s">
        <v>475</v>
      </c>
      <c r="C40" s="159" t="s">
        <v>476</v>
      </c>
      <c r="D40" s="157">
        <v>300</v>
      </c>
      <c r="E40" s="157">
        <v>0</v>
      </c>
      <c r="F40" s="157">
        <v>300</v>
      </c>
      <c r="G40" s="160">
        <v>2.8E-3</v>
      </c>
      <c r="H40" s="161">
        <v>3000</v>
      </c>
      <c r="I40" s="157">
        <v>0</v>
      </c>
      <c r="J40" s="159" t="s">
        <v>399</v>
      </c>
      <c r="K40" s="159" t="s">
        <v>403</v>
      </c>
    </row>
    <row r="41" spans="1:11" x14ac:dyDescent="0.25">
      <c r="A41" s="163">
        <v>39</v>
      </c>
      <c r="B41" s="158" t="s">
        <v>477</v>
      </c>
      <c r="C41" s="159" t="s">
        <v>478</v>
      </c>
      <c r="D41" s="157">
        <v>300</v>
      </c>
      <c r="E41" s="157">
        <v>0</v>
      </c>
      <c r="F41" s="157">
        <v>300</v>
      </c>
      <c r="G41" s="160">
        <v>2.8E-3</v>
      </c>
      <c r="H41" s="161">
        <v>3000</v>
      </c>
      <c r="I41" s="157">
        <v>0</v>
      </c>
      <c r="J41" s="159" t="s">
        <v>399</v>
      </c>
      <c r="K41" s="159" t="s">
        <v>403</v>
      </c>
    </row>
    <row r="42" spans="1:11" x14ac:dyDescent="0.25">
      <c r="A42" s="163">
        <v>40</v>
      </c>
      <c r="B42" s="158" t="s">
        <v>479</v>
      </c>
      <c r="C42" s="159" t="s">
        <v>480</v>
      </c>
      <c r="D42" s="157">
        <v>250</v>
      </c>
      <c r="E42" s="157">
        <v>0</v>
      </c>
      <c r="F42" s="157">
        <v>250</v>
      </c>
      <c r="G42" s="160">
        <v>2.3E-3</v>
      </c>
      <c r="H42" s="161">
        <v>2500</v>
      </c>
      <c r="I42" s="157">
        <v>0</v>
      </c>
      <c r="J42" s="159" t="s">
        <v>399</v>
      </c>
      <c r="K42" s="159" t="s">
        <v>403</v>
      </c>
    </row>
    <row r="43" spans="1:11" x14ac:dyDescent="0.25">
      <c r="A43" s="163">
        <v>41</v>
      </c>
      <c r="B43" s="158" t="s">
        <v>481</v>
      </c>
      <c r="C43" s="159" t="s">
        <v>482</v>
      </c>
      <c r="D43" s="157">
        <v>150</v>
      </c>
      <c r="E43" s="157">
        <v>0</v>
      </c>
      <c r="F43" s="157">
        <v>150</v>
      </c>
      <c r="G43" s="160">
        <v>1.4E-3</v>
      </c>
      <c r="H43" s="161">
        <v>1500</v>
      </c>
      <c r="I43" s="157">
        <v>0</v>
      </c>
      <c r="J43" s="159" t="s">
        <v>399</v>
      </c>
      <c r="K43" s="159" t="s">
        <v>403</v>
      </c>
    </row>
    <row r="44" spans="1:11" x14ac:dyDescent="0.25">
      <c r="A44" s="163">
        <v>42</v>
      </c>
      <c r="B44" s="158" t="s">
        <v>483</v>
      </c>
      <c r="C44" s="159" t="s">
        <v>484</v>
      </c>
      <c r="D44" s="157">
        <v>150</v>
      </c>
      <c r="E44" s="157">
        <v>0</v>
      </c>
      <c r="F44" s="157">
        <v>150</v>
      </c>
      <c r="G44" s="160">
        <v>1.4E-3</v>
      </c>
      <c r="H44" s="161">
        <v>1500</v>
      </c>
      <c r="I44" s="157">
        <v>0</v>
      </c>
      <c r="J44" s="159" t="s">
        <v>399</v>
      </c>
      <c r="K44" s="159" t="s">
        <v>400</v>
      </c>
    </row>
    <row r="45" spans="1:11" x14ac:dyDescent="0.25">
      <c r="A45" s="163">
        <v>43</v>
      </c>
      <c r="B45" s="158" t="s">
        <v>485</v>
      </c>
      <c r="C45" s="159" t="s">
        <v>486</v>
      </c>
      <c r="D45" s="157">
        <v>114</v>
      </c>
      <c r="E45" s="157">
        <v>0</v>
      </c>
      <c r="F45" s="157">
        <v>114</v>
      </c>
      <c r="G45" s="160">
        <v>1.1000000000000001E-3</v>
      </c>
      <c r="H45" s="161">
        <v>1140</v>
      </c>
      <c r="I45" s="157">
        <v>0</v>
      </c>
      <c r="J45" s="159" t="s">
        <v>399</v>
      </c>
      <c r="K45" s="159" t="s">
        <v>400</v>
      </c>
    </row>
    <row r="46" spans="1:11" x14ac:dyDescent="0.25">
      <c r="A46" s="163">
        <v>44</v>
      </c>
      <c r="B46" s="158" t="s">
        <v>487</v>
      </c>
      <c r="C46" s="159" t="s">
        <v>488</v>
      </c>
      <c r="D46" s="157">
        <v>105</v>
      </c>
      <c r="E46" s="157">
        <v>0</v>
      </c>
      <c r="F46" s="157">
        <v>105</v>
      </c>
      <c r="G46" s="160">
        <v>1E-3</v>
      </c>
      <c r="H46" s="161">
        <v>1050</v>
      </c>
      <c r="I46" s="157">
        <v>0</v>
      </c>
      <c r="J46" s="159" t="s">
        <v>399</v>
      </c>
      <c r="K46" s="159" t="s">
        <v>403</v>
      </c>
    </row>
    <row r="47" spans="1:11" x14ac:dyDescent="0.25">
      <c r="A47" s="163">
        <v>45</v>
      </c>
      <c r="B47" s="158" t="s">
        <v>489</v>
      </c>
      <c r="C47" s="159" t="s">
        <v>490</v>
      </c>
      <c r="D47" s="157">
        <v>100</v>
      </c>
      <c r="E47" s="157">
        <v>0</v>
      </c>
      <c r="F47" s="157">
        <v>100</v>
      </c>
      <c r="G47" s="160">
        <v>8.9999999999999998E-4</v>
      </c>
      <c r="H47" s="161">
        <v>1000</v>
      </c>
      <c r="I47" s="157">
        <v>0</v>
      </c>
      <c r="J47" s="159" t="s">
        <v>399</v>
      </c>
      <c r="K47" s="159" t="s">
        <v>403</v>
      </c>
    </row>
    <row r="48" spans="1:11" x14ac:dyDescent="0.25">
      <c r="A48" s="163">
        <v>46</v>
      </c>
      <c r="B48" s="158" t="s">
        <v>491</v>
      </c>
      <c r="C48" s="159" t="s">
        <v>492</v>
      </c>
      <c r="D48" s="157">
        <v>100</v>
      </c>
      <c r="E48" s="157">
        <v>0</v>
      </c>
      <c r="F48" s="157">
        <v>100</v>
      </c>
      <c r="G48" s="160">
        <v>8.9999999999999998E-4</v>
      </c>
      <c r="H48" s="161">
        <v>1000</v>
      </c>
      <c r="I48" s="157">
        <v>0</v>
      </c>
      <c r="J48" s="159" t="s">
        <v>399</v>
      </c>
      <c r="K48" s="159" t="s">
        <v>400</v>
      </c>
    </row>
    <row r="49" spans="1:11" x14ac:dyDescent="0.25">
      <c r="A49" s="163">
        <v>47</v>
      </c>
      <c r="B49" s="158" t="s">
        <v>493</v>
      </c>
      <c r="C49" s="159" t="s">
        <v>494</v>
      </c>
      <c r="D49" s="157">
        <v>100</v>
      </c>
      <c r="E49" s="157">
        <v>0</v>
      </c>
      <c r="F49" s="157">
        <v>100</v>
      </c>
      <c r="G49" s="160">
        <v>8.9999999999999998E-4</v>
      </c>
      <c r="H49" s="161">
        <v>1000</v>
      </c>
      <c r="I49" s="157">
        <v>0</v>
      </c>
      <c r="J49" s="159" t="s">
        <v>399</v>
      </c>
      <c r="K49" s="159" t="s">
        <v>403</v>
      </c>
    </row>
    <row r="50" spans="1:11" x14ac:dyDescent="0.25">
      <c r="A50" s="163">
        <v>48</v>
      </c>
      <c r="B50" s="158" t="s">
        <v>495</v>
      </c>
      <c r="C50" s="159" t="s">
        <v>496</v>
      </c>
      <c r="D50" s="157">
        <v>100</v>
      </c>
      <c r="E50" s="157">
        <v>0</v>
      </c>
      <c r="F50" s="157">
        <v>100</v>
      </c>
      <c r="G50" s="160">
        <v>8.9999999999999998E-4</v>
      </c>
      <c r="H50" s="161">
        <v>1000</v>
      </c>
      <c r="I50" s="157">
        <v>0</v>
      </c>
      <c r="J50" s="159" t="s">
        <v>399</v>
      </c>
      <c r="K50" s="159" t="s">
        <v>400</v>
      </c>
    </row>
    <row r="51" spans="1:11" x14ac:dyDescent="0.25">
      <c r="A51" s="163">
        <v>49</v>
      </c>
      <c r="B51" s="158" t="s">
        <v>497</v>
      </c>
      <c r="C51" s="159" t="s">
        <v>498</v>
      </c>
      <c r="D51" s="157">
        <v>94</v>
      </c>
      <c r="E51" s="157">
        <v>0</v>
      </c>
      <c r="F51" s="157">
        <v>94</v>
      </c>
      <c r="G51" s="160">
        <v>8.9999999999999998E-4</v>
      </c>
      <c r="H51" s="161">
        <v>940</v>
      </c>
      <c r="I51" s="157">
        <v>0</v>
      </c>
      <c r="J51" s="159" t="s">
        <v>399</v>
      </c>
      <c r="K51" s="159" t="s">
        <v>400</v>
      </c>
    </row>
    <row r="52" spans="1:11" x14ac:dyDescent="0.25">
      <c r="A52" s="163">
        <v>50</v>
      </c>
      <c r="B52" s="158" t="s">
        <v>499</v>
      </c>
      <c r="C52" s="159" t="s">
        <v>500</v>
      </c>
      <c r="D52" s="157">
        <v>65</v>
      </c>
      <c r="E52" s="157">
        <v>0</v>
      </c>
      <c r="F52" s="157">
        <v>65</v>
      </c>
      <c r="G52" s="160">
        <v>5.9999999999999995E-4</v>
      </c>
      <c r="H52" s="161">
        <v>650</v>
      </c>
      <c r="I52" s="157">
        <v>0</v>
      </c>
      <c r="J52" s="159" t="s">
        <v>399</v>
      </c>
      <c r="K52" s="159" t="s">
        <v>403</v>
      </c>
    </row>
    <row r="53" spans="1:11" x14ac:dyDescent="0.25">
      <c r="A53" s="163">
        <v>51</v>
      </c>
      <c r="B53" s="158" t="s">
        <v>501</v>
      </c>
      <c r="C53" s="159" t="s">
        <v>502</v>
      </c>
      <c r="D53" s="157">
        <v>57</v>
      </c>
      <c r="E53" s="157">
        <v>0</v>
      </c>
      <c r="F53" s="157">
        <v>57</v>
      </c>
      <c r="G53" s="160">
        <v>5.0000000000000001E-4</v>
      </c>
      <c r="H53" s="161">
        <v>570</v>
      </c>
      <c r="I53" s="157">
        <v>0</v>
      </c>
      <c r="J53" s="159" t="s">
        <v>399</v>
      </c>
      <c r="K53" s="159" t="s">
        <v>403</v>
      </c>
    </row>
    <row r="54" spans="1:11" x14ac:dyDescent="0.25">
      <c r="A54" s="163">
        <v>52</v>
      </c>
      <c r="B54" s="158" t="s">
        <v>503</v>
      </c>
      <c r="C54" s="159" t="s">
        <v>504</v>
      </c>
      <c r="D54" s="157">
        <v>50</v>
      </c>
      <c r="E54" s="157">
        <v>0</v>
      </c>
      <c r="F54" s="157">
        <v>50</v>
      </c>
      <c r="G54" s="160">
        <v>5.0000000000000001E-4</v>
      </c>
      <c r="H54" s="161">
        <v>500</v>
      </c>
      <c r="I54" s="157">
        <v>0</v>
      </c>
      <c r="J54" s="159" t="s">
        <v>399</v>
      </c>
      <c r="K54" s="159" t="s">
        <v>403</v>
      </c>
    </row>
    <row r="55" spans="1:11" x14ac:dyDescent="0.25">
      <c r="A55" s="163">
        <v>53</v>
      </c>
      <c r="B55" s="158" t="s">
        <v>505</v>
      </c>
      <c r="C55" s="159" t="s">
        <v>506</v>
      </c>
      <c r="D55" s="157">
        <v>18</v>
      </c>
      <c r="E55" s="157">
        <v>0</v>
      </c>
      <c r="F55" s="157">
        <v>18</v>
      </c>
      <c r="G55" s="160">
        <v>2.0000000000000001E-4</v>
      </c>
      <c r="H55" s="161">
        <v>180</v>
      </c>
      <c r="I55" s="157">
        <v>0</v>
      </c>
      <c r="J55" s="159" t="s">
        <v>399</v>
      </c>
      <c r="K55" s="159" t="s">
        <v>400</v>
      </c>
    </row>
    <row r="56" spans="1:11" x14ac:dyDescent="0.25">
      <c r="A56" s="163">
        <v>54</v>
      </c>
      <c r="B56" s="158" t="s">
        <v>507</v>
      </c>
      <c r="C56" s="159" t="s">
        <v>508</v>
      </c>
      <c r="D56" s="157">
        <v>11</v>
      </c>
      <c r="E56" s="157">
        <v>0</v>
      </c>
      <c r="F56" s="157">
        <v>11</v>
      </c>
      <c r="G56" s="160">
        <v>1E-4</v>
      </c>
      <c r="H56" s="161">
        <v>110</v>
      </c>
      <c r="I56" s="157">
        <v>0</v>
      </c>
      <c r="J56" s="159" t="s">
        <v>399</v>
      </c>
      <c r="K56" s="159" t="s">
        <v>403</v>
      </c>
    </row>
    <row r="57" spans="1:11" x14ac:dyDescent="0.25">
      <c r="A57" s="163">
        <v>55</v>
      </c>
      <c r="B57" s="158" t="s">
        <v>509</v>
      </c>
      <c r="C57" s="159" t="s">
        <v>510</v>
      </c>
      <c r="D57" s="157">
        <v>3</v>
      </c>
      <c r="E57" s="157">
        <v>0</v>
      </c>
      <c r="F57" s="157">
        <v>3</v>
      </c>
      <c r="G57" s="160">
        <v>0</v>
      </c>
      <c r="H57" s="161">
        <v>30</v>
      </c>
      <c r="I57" s="157">
        <v>0</v>
      </c>
      <c r="J57" s="159" t="s">
        <v>399</v>
      </c>
      <c r="K57" s="159" t="s">
        <v>400</v>
      </c>
    </row>
    <row r="58" spans="1:11" x14ac:dyDescent="0.25">
      <c r="A58" s="163">
        <v>56</v>
      </c>
      <c r="B58" s="158" t="s">
        <v>511</v>
      </c>
      <c r="C58" s="159" t="s">
        <v>512</v>
      </c>
      <c r="D58" s="157">
        <v>2</v>
      </c>
      <c r="E58" s="157">
        <v>0</v>
      </c>
      <c r="F58" s="157">
        <v>2</v>
      </c>
      <c r="G58" s="160">
        <v>0</v>
      </c>
      <c r="H58" s="161">
        <v>20</v>
      </c>
      <c r="I58" s="157">
        <v>0</v>
      </c>
      <c r="J58" s="159" t="s">
        <v>399</v>
      </c>
      <c r="K58" s="159" t="s">
        <v>400</v>
      </c>
    </row>
    <row r="59" spans="1:11" x14ac:dyDescent="0.25">
      <c r="A59" s="163">
        <v>57</v>
      </c>
      <c r="B59" s="158" t="s">
        <v>513</v>
      </c>
      <c r="C59" s="159" t="s">
        <v>514</v>
      </c>
      <c r="D59" s="157">
        <v>2</v>
      </c>
      <c r="E59" s="157">
        <v>0</v>
      </c>
      <c r="F59" s="157">
        <v>2</v>
      </c>
      <c r="G59" s="160">
        <v>0</v>
      </c>
      <c r="H59" s="161">
        <v>20</v>
      </c>
      <c r="I59" s="157">
        <v>0</v>
      </c>
      <c r="J59" s="159" t="s">
        <v>399</v>
      </c>
      <c r="K59" s="159" t="s">
        <v>400</v>
      </c>
    </row>
    <row r="60" spans="1:11" x14ac:dyDescent="0.25">
      <c r="A60" s="163">
        <v>58</v>
      </c>
      <c r="B60" s="158" t="s">
        <v>515</v>
      </c>
      <c r="C60" s="159" t="s">
        <v>516</v>
      </c>
      <c r="D60" s="157">
        <v>2</v>
      </c>
      <c r="E60" s="157">
        <v>0</v>
      </c>
      <c r="F60" s="157">
        <v>2</v>
      </c>
      <c r="G60" s="160">
        <v>0</v>
      </c>
      <c r="H60" s="161">
        <v>20</v>
      </c>
      <c r="I60" s="157">
        <v>0</v>
      </c>
      <c r="J60" s="159" t="s">
        <v>399</v>
      </c>
      <c r="K60" s="159" t="s">
        <v>400</v>
      </c>
    </row>
    <row r="61" spans="1:11" x14ac:dyDescent="0.25">
      <c r="A61" s="163">
        <v>59</v>
      </c>
      <c r="B61" s="158" t="s">
        <v>517</v>
      </c>
      <c r="C61" s="159" t="s">
        <v>518</v>
      </c>
      <c r="D61" s="157">
        <v>2</v>
      </c>
      <c r="E61" s="157">
        <v>0</v>
      </c>
      <c r="F61" s="157">
        <v>2</v>
      </c>
      <c r="G61" s="160">
        <v>0</v>
      </c>
      <c r="H61" s="161">
        <v>20</v>
      </c>
      <c r="I61" s="157">
        <v>0</v>
      </c>
      <c r="J61" s="159" t="s">
        <v>399</v>
      </c>
      <c r="K61" s="159" t="s">
        <v>400</v>
      </c>
    </row>
    <row r="62" spans="1:11" x14ac:dyDescent="0.25">
      <c r="A62" s="163">
        <v>60</v>
      </c>
      <c r="B62" s="158" t="s">
        <v>519</v>
      </c>
      <c r="C62" s="159" t="s">
        <v>520</v>
      </c>
      <c r="D62" s="157">
        <v>2</v>
      </c>
      <c r="E62" s="157">
        <v>0</v>
      </c>
      <c r="F62" s="157">
        <v>2</v>
      </c>
      <c r="G62" s="160">
        <v>0</v>
      </c>
      <c r="H62" s="161">
        <v>20</v>
      </c>
      <c r="I62" s="157">
        <v>0</v>
      </c>
      <c r="J62" s="159" t="s">
        <v>399</v>
      </c>
      <c r="K62" s="159" t="s">
        <v>403</v>
      </c>
    </row>
    <row r="63" spans="1:11" x14ac:dyDescent="0.25">
      <c r="A63" s="163">
        <v>61</v>
      </c>
      <c r="B63" s="158" t="s">
        <v>521</v>
      </c>
      <c r="C63" s="159" t="s">
        <v>522</v>
      </c>
      <c r="D63" s="157">
        <v>2</v>
      </c>
      <c r="E63" s="157">
        <v>0</v>
      </c>
      <c r="F63" s="157">
        <v>2</v>
      </c>
      <c r="G63" s="160">
        <v>0</v>
      </c>
      <c r="H63" s="161">
        <v>20</v>
      </c>
      <c r="I63" s="157">
        <v>0</v>
      </c>
      <c r="J63" s="159" t="s">
        <v>399</v>
      </c>
      <c r="K63" s="159" t="s">
        <v>400</v>
      </c>
    </row>
    <row r="64" spans="1:11" x14ac:dyDescent="0.25">
      <c r="A64" s="163">
        <v>62</v>
      </c>
      <c r="B64" s="158" t="s">
        <v>523</v>
      </c>
      <c r="C64" s="159" t="s">
        <v>524</v>
      </c>
      <c r="D64" s="157">
        <v>2</v>
      </c>
      <c r="E64" s="157">
        <v>0</v>
      </c>
      <c r="F64" s="157">
        <v>2</v>
      </c>
      <c r="G64" s="160">
        <v>0</v>
      </c>
      <c r="H64" s="161">
        <v>20</v>
      </c>
      <c r="I64" s="157">
        <v>0</v>
      </c>
      <c r="J64" s="159" t="s">
        <v>399</v>
      </c>
      <c r="K64" s="159" t="s">
        <v>403</v>
      </c>
    </row>
    <row r="65" spans="1:11" x14ac:dyDescent="0.25">
      <c r="A65" s="163">
        <v>63</v>
      </c>
      <c r="B65" s="158" t="s">
        <v>525</v>
      </c>
      <c r="C65" s="159" t="s">
        <v>526</v>
      </c>
      <c r="D65" s="157">
        <v>2</v>
      </c>
      <c r="E65" s="157">
        <v>0</v>
      </c>
      <c r="F65" s="157">
        <v>2</v>
      </c>
      <c r="G65" s="160">
        <v>0</v>
      </c>
      <c r="H65" s="161">
        <v>20</v>
      </c>
      <c r="I65" s="157">
        <v>0</v>
      </c>
      <c r="J65" s="159" t="s">
        <v>399</v>
      </c>
      <c r="K65" s="159" t="s">
        <v>400</v>
      </c>
    </row>
    <row r="66" spans="1:11" x14ac:dyDescent="0.25">
      <c r="A66" s="163">
        <v>64</v>
      </c>
      <c r="B66" s="158" t="s">
        <v>527</v>
      </c>
      <c r="C66" s="159" t="s">
        <v>528</v>
      </c>
      <c r="D66" s="157">
        <v>2</v>
      </c>
      <c r="E66" s="157">
        <v>0</v>
      </c>
      <c r="F66" s="157">
        <v>2</v>
      </c>
      <c r="G66" s="160">
        <v>0</v>
      </c>
      <c r="H66" s="161">
        <v>20</v>
      </c>
      <c r="I66" s="157">
        <v>0</v>
      </c>
      <c r="J66" s="159" t="s">
        <v>399</v>
      </c>
      <c r="K66" s="159" t="s">
        <v>400</v>
      </c>
    </row>
    <row r="67" spans="1:11" x14ac:dyDescent="0.25">
      <c r="A67" s="163">
        <v>65</v>
      </c>
      <c r="B67" s="158" t="s">
        <v>529</v>
      </c>
      <c r="C67" s="159" t="s">
        <v>530</v>
      </c>
      <c r="D67" s="157">
        <v>2</v>
      </c>
      <c r="E67" s="157">
        <v>0</v>
      </c>
      <c r="F67" s="157">
        <v>2</v>
      </c>
      <c r="G67" s="160">
        <v>0</v>
      </c>
      <c r="H67" s="161">
        <v>20</v>
      </c>
      <c r="I67" s="157">
        <v>0</v>
      </c>
      <c r="J67" s="159" t="s">
        <v>399</v>
      </c>
      <c r="K67" s="159" t="s">
        <v>400</v>
      </c>
    </row>
    <row r="68" spans="1:11" x14ac:dyDescent="0.25">
      <c r="A68" s="163">
        <v>66</v>
      </c>
      <c r="B68" s="158" t="s">
        <v>531</v>
      </c>
      <c r="C68" s="159" t="s">
        <v>522</v>
      </c>
      <c r="D68" s="157">
        <v>2</v>
      </c>
      <c r="E68" s="157">
        <v>0</v>
      </c>
      <c r="F68" s="157">
        <v>2</v>
      </c>
      <c r="G68" s="160">
        <v>0</v>
      </c>
      <c r="H68" s="161">
        <v>20</v>
      </c>
      <c r="I68" s="157">
        <v>0</v>
      </c>
      <c r="J68" s="159" t="s">
        <v>399</v>
      </c>
      <c r="K68" s="159" t="s">
        <v>400</v>
      </c>
    </row>
    <row r="69" spans="1:11" x14ac:dyDescent="0.25">
      <c r="A69" s="163">
        <v>67</v>
      </c>
      <c r="B69" s="158" t="s">
        <v>532</v>
      </c>
      <c r="C69" s="159" t="s">
        <v>533</v>
      </c>
      <c r="D69" s="157">
        <v>2</v>
      </c>
      <c r="E69" s="157">
        <v>0</v>
      </c>
      <c r="F69" s="157">
        <v>2</v>
      </c>
      <c r="G69" s="160">
        <v>0</v>
      </c>
      <c r="H69" s="161">
        <v>20</v>
      </c>
      <c r="I69" s="157">
        <v>0</v>
      </c>
      <c r="J69" s="159" t="s">
        <v>399</v>
      </c>
      <c r="K69" s="159" t="s">
        <v>400</v>
      </c>
    </row>
    <row r="70" spans="1:11" x14ac:dyDescent="0.25">
      <c r="A70" s="163">
        <v>68</v>
      </c>
      <c r="B70" s="158" t="s">
        <v>534</v>
      </c>
      <c r="C70" s="159" t="s">
        <v>535</v>
      </c>
      <c r="D70" s="157">
        <v>2</v>
      </c>
      <c r="E70" s="157">
        <v>0</v>
      </c>
      <c r="F70" s="157">
        <v>2</v>
      </c>
      <c r="G70" s="160">
        <v>0</v>
      </c>
      <c r="H70" s="161">
        <v>20</v>
      </c>
      <c r="I70" s="157">
        <v>0</v>
      </c>
      <c r="J70" s="159" t="s">
        <v>399</v>
      </c>
      <c r="K70" s="159" t="s">
        <v>403</v>
      </c>
    </row>
    <row r="71" spans="1:11" x14ac:dyDescent="0.25">
      <c r="A71" s="163">
        <v>69</v>
      </c>
      <c r="B71" s="158" t="s">
        <v>536</v>
      </c>
      <c r="C71" s="159" t="s">
        <v>537</v>
      </c>
      <c r="D71" s="157">
        <v>2</v>
      </c>
      <c r="E71" s="157">
        <v>0</v>
      </c>
      <c r="F71" s="157">
        <v>2</v>
      </c>
      <c r="G71" s="160">
        <v>0</v>
      </c>
      <c r="H71" s="161">
        <v>20</v>
      </c>
      <c r="I71" s="157">
        <v>0</v>
      </c>
      <c r="J71" s="159" t="s">
        <v>399</v>
      </c>
      <c r="K71" s="159" t="s">
        <v>400</v>
      </c>
    </row>
    <row r="72" spans="1:11" x14ac:dyDescent="0.25">
      <c r="A72" s="163">
        <v>70</v>
      </c>
      <c r="B72" s="158" t="s">
        <v>538</v>
      </c>
      <c r="C72" s="159" t="s">
        <v>539</v>
      </c>
      <c r="D72" s="157">
        <v>2</v>
      </c>
      <c r="E72" s="157">
        <v>0</v>
      </c>
      <c r="F72" s="157">
        <v>2</v>
      </c>
      <c r="G72" s="160">
        <v>0</v>
      </c>
      <c r="H72" s="161">
        <v>20</v>
      </c>
      <c r="I72" s="157">
        <v>0</v>
      </c>
      <c r="J72" s="159" t="s">
        <v>399</v>
      </c>
      <c r="K72" s="159" t="s">
        <v>403</v>
      </c>
    </row>
    <row r="73" spans="1:11" x14ac:dyDescent="0.25">
      <c r="A73" s="163">
        <v>71</v>
      </c>
      <c r="B73" s="158" t="s">
        <v>540</v>
      </c>
      <c r="C73" s="159" t="s">
        <v>541</v>
      </c>
      <c r="D73" s="157">
        <v>2</v>
      </c>
      <c r="E73" s="157">
        <v>0</v>
      </c>
      <c r="F73" s="157">
        <v>2</v>
      </c>
      <c r="G73" s="160">
        <v>0</v>
      </c>
      <c r="H73" s="161">
        <v>20</v>
      </c>
      <c r="I73" s="157">
        <v>0</v>
      </c>
      <c r="J73" s="159" t="s">
        <v>399</v>
      </c>
      <c r="K73" s="159" t="s">
        <v>400</v>
      </c>
    </row>
    <row r="74" spans="1:11" x14ac:dyDescent="0.25">
      <c r="A74" s="163">
        <v>72</v>
      </c>
      <c r="B74" s="158" t="s">
        <v>542</v>
      </c>
      <c r="C74" s="159" t="s">
        <v>543</v>
      </c>
      <c r="D74" s="157">
        <v>2</v>
      </c>
      <c r="E74" s="157">
        <v>0</v>
      </c>
      <c r="F74" s="157">
        <v>2</v>
      </c>
      <c r="G74" s="160">
        <v>0</v>
      </c>
      <c r="H74" s="161">
        <v>20</v>
      </c>
      <c r="I74" s="157">
        <v>0</v>
      </c>
      <c r="J74" s="159" t="s">
        <v>399</v>
      </c>
      <c r="K74" s="159" t="s">
        <v>403</v>
      </c>
    </row>
    <row r="75" spans="1:11" x14ac:dyDescent="0.25">
      <c r="A75" s="163">
        <v>73</v>
      </c>
      <c r="B75" s="158" t="s">
        <v>544</v>
      </c>
      <c r="C75" s="159" t="s">
        <v>545</v>
      </c>
      <c r="D75" s="157">
        <v>2</v>
      </c>
      <c r="E75" s="157">
        <v>0</v>
      </c>
      <c r="F75" s="157">
        <v>2</v>
      </c>
      <c r="G75" s="160">
        <v>0</v>
      </c>
      <c r="H75" s="161">
        <v>20</v>
      </c>
      <c r="I75" s="157">
        <v>0</v>
      </c>
      <c r="J75" s="159" t="s">
        <v>399</v>
      </c>
      <c r="K75" s="159" t="s">
        <v>400</v>
      </c>
    </row>
    <row r="76" spans="1:11" x14ac:dyDescent="0.25">
      <c r="A76" s="163">
        <v>74</v>
      </c>
      <c r="B76" s="158" t="s">
        <v>546</v>
      </c>
      <c r="C76" s="159" t="s">
        <v>547</v>
      </c>
      <c r="D76" s="157">
        <v>2</v>
      </c>
      <c r="E76" s="157">
        <v>0</v>
      </c>
      <c r="F76" s="157">
        <v>2</v>
      </c>
      <c r="G76" s="160">
        <v>0</v>
      </c>
      <c r="H76" s="161">
        <v>20</v>
      </c>
      <c r="I76" s="157">
        <v>0</v>
      </c>
      <c r="J76" s="159" t="s">
        <v>399</v>
      </c>
      <c r="K76" s="159" t="s">
        <v>400</v>
      </c>
    </row>
    <row r="77" spans="1:11" x14ac:dyDescent="0.25">
      <c r="A77" s="163">
        <v>75</v>
      </c>
      <c r="B77" s="158" t="s">
        <v>548</v>
      </c>
      <c r="C77" s="159" t="s">
        <v>549</v>
      </c>
      <c r="D77" s="157">
        <v>2</v>
      </c>
      <c r="E77" s="157">
        <v>0</v>
      </c>
      <c r="F77" s="157">
        <v>2</v>
      </c>
      <c r="G77" s="160">
        <v>0</v>
      </c>
      <c r="H77" s="161">
        <v>20</v>
      </c>
      <c r="I77" s="157">
        <v>0</v>
      </c>
      <c r="J77" s="159" t="s">
        <v>399</v>
      </c>
      <c r="K77" s="159" t="s">
        <v>400</v>
      </c>
    </row>
    <row r="78" spans="1:11" x14ac:dyDescent="0.25">
      <c r="A78" s="163">
        <v>76</v>
      </c>
      <c r="B78" s="158" t="s">
        <v>550</v>
      </c>
      <c r="C78" s="159" t="s">
        <v>551</v>
      </c>
      <c r="D78" s="157">
        <v>2</v>
      </c>
      <c r="E78" s="157">
        <v>0</v>
      </c>
      <c r="F78" s="157">
        <v>2</v>
      </c>
      <c r="G78" s="160">
        <v>0</v>
      </c>
      <c r="H78" s="161">
        <v>20</v>
      </c>
      <c r="I78" s="157">
        <v>0</v>
      </c>
      <c r="J78" s="159" t="s">
        <v>399</v>
      </c>
      <c r="K78" s="159" t="s">
        <v>400</v>
      </c>
    </row>
    <row r="79" spans="1:11" x14ac:dyDescent="0.25">
      <c r="A79" s="163">
        <v>77</v>
      </c>
      <c r="B79" s="158" t="s">
        <v>552</v>
      </c>
      <c r="C79" s="159" t="s">
        <v>553</v>
      </c>
      <c r="D79" s="157">
        <v>2</v>
      </c>
      <c r="E79" s="157">
        <v>0</v>
      </c>
      <c r="F79" s="157">
        <v>2</v>
      </c>
      <c r="G79" s="160">
        <v>0</v>
      </c>
      <c r="H79" s="161">
        <v>20</v>
      </c>
      <c r="I79" s="157">
        <v>0</v>
      </c>
      <c r="J79" s="159" t="s">
        <v>399</v>
      </c>
      <c r="K79" s="159" t="s">
        <v>403</v>
      </c>
    </row>
    <row r="80" spans="1:11" x14ac:dyDescent="0.25">
      <c r="A80" s="163">
        <v>78</v>
      </c>
      <c r="B80" s="158" t="s">
        <v>554</v>
      </c>
      <c r="C80" s="159" t="s">
        <v>555</v>
      </c>
      <c r="D80" s="157">
        <v>2</v>
      </c>
      <c r="E80" s="157">
        <v>0</v>
      </c>
      <c r="F80" s="157">
        <v>2</v>
      </c>
      <c r="G80" s="160">
        <v>0</v>
      </c>
      <c r="H80" s="161">
        <v>20</v>
      </c>
      <c r="I80" s="157">
        <v>0</v>
      </c>
      <c r="J80" s="159" t="s">
        <v>399</v>
      </c>
      <c r="K80" s="159" t="s">
        <v>400</v>
      </c>
    </row>
    <row r="81" spans="1:11" x14ac:dyDescent="0.25">
      <c r="A81" s="163">
        <v>79</v>
      </c>
      <c r="B81" s="158" t="s">
        <v>556</v>
      </c>
      <c r="C81" s="159" t="s">
        <v>557</v>
      </c>
      <c r="D81" s="157">
        <v>1</v>
      </c>
      <c r="E81" s="157">
        <v>0</v>
      </c>
      <c r="F81" s="157">
        <v>1</v>
      </c>
      <c r="G81" s="160">
        <v>0</v>
      </c>
      <c r="H81" s="161">
        <v>10</v>
      </c>
      <c r="I81" s="157">
        <v>0</v>
      </c>
      <c r="J81" s="159" t="s">
        <v>399</v>
      </c>
      <c r="K81" s="159" t="s">
        <v>403</v>
      </c>
    </row>
    <row r="82" spans="1:11" x14ac:dyDescent="0.25">
      <c r="A82" s="163">
        <v>80</v>
      </c>
      <c r="B82" s="158" t="s">
        <v>558</v>
      </c>
      <c r="C82" s="159" t="s">
        <v>559</v>
      </c>
      <c r="D82" s="157">
        <v>1</v>
      </c>
      <c r="E82" s="157">
        <v>0</v>
      </c>
      <c r="F82" s="157">
        <v>1</v>
      </c>
      <c r="G82" s="160">
        <v>0</v>
      </c>
      <c r="H82" s="161">
        <v>10</v>
      </c>
      <c r="I82" s="157">
        <v>0</v>
      </c>
      <c r="J82" s="159" t="s">
        <v>399</v>
      </c>
      <c r="K82" s="159" t="s">
        <v>400</v>
      </c>
    </row>
    <row r="83" spans="1:11" x14ac:dyDescent="0.25">
      <c r="A83" s="163">
        <v>81</v>
      </c>
      <c r="B83" s="158" t="s">
        <v>560</v>
      </c>
      <c r="C83" s="159" t="s">
        <v>561</v>
      </c>
      <c r="D83" s="157">
        <v>1</v>
      </c>
      <c r="E83" s="157">
        <v>0</v>
      </c>
      <c r="F83" s="157">
        <v>1</v>
      </c>
      <c r="G83" s="160">
        <v>0</v>
      </c>
      <c r="H83" s="161">
        <v>10</v>
      </c>
      <c r="I83" s="157">
        <v>0</v>
      </c>
      <c r="J83" s="159" t="s">
        <v>399</v>
      </c>
      <c r="K83" s="159" t="s">
        <v>400</v>
      </c>
    </row>
    <row r="84" spans="1:11" x14ac:dyDescent="0.25">
      <c r="A84" s="163">
        <v>82</v>
      </c>
      <c r="B84" s="158" t="s">
        <v>562</v>
      </c>
      <c r="C84" s="159" t="s">
        <v>563</v>
      </c>
      <c r="D84" s="157">
        <v>1</v>
      </c>
      <c r="E84" s="157">
        <v>0</v>
      </c>
      <c r="F84" s="157">
        <v>1</v>
      </c>
      <c r="G84" s="160">
        <v>0</v>
      </c>
      <c r="H84" s="161">
        <v>10</v>
      </c>
      <c r="I84" s="157">
        <v>0</v>
      </c>
      <c r="J84" s="159" t="s">
        <v>399</v>
      </c>
      <c r="K84" s="159" t="s">
        <v>400</v>
      </c>
    </row>
    <row r="85" spans="1:11" x14ac:dyDescent="0.25">
      <c r="A85" s="163">
        <v>83</v>
      </c>
      <c r="B85" s="158" t="s">
        <v>564</v>
      </c>
      <c r="C85" s="159" t="s">
        <v>565</v>
      </c>
      <c r="D85" s="157">
        <v>1</v>
      </c>
      <c r="E85" s="157">
        <v>0</v>
      </c>
      <c r="F85" s="157">
        <v>1</v>
      </c>
      <c r="G85" s="160">
        <v>0</v>
      </c>
      <c r="H85" s="161">
        <v>10</v>
      </c>
      <c r="I85" s="157">
        <v>0</v>
      </c>
      <c r="J85" s="159" t="s">
        <v>399</v>
      </c>
      <c r="K85" s="159" t="s">
        <v>400</v>
      </c>
    </row>
    <row r="86" spans="1:11" x14ac:dyDescent="0.25">
      <c r="A86" s="164"/>
      <c r="B86" s="165" t="s">
        <v>34</v>
      </c>
      <c r="C86" s="165"/>
      <c r="D86" s="165"/>
      <c r="E86" s="165"/>
      <c r="F86" s="165">
        <v>148938</v>
      </c>
      <c r="G86" s="165">
        <v>1.3791</v>
      </c>
      <c r="H86" s="165">
        <v>1489380</v>
      </c>
      <c r="I86" s="165">
        <v>0</v>
      </c>
      <c r="J86" s="165"/>
      <c r="K86" s="16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9"/>
  <sheetViews>
    <sheetView workbookViewId="0">
      <selection sqref="A1:K29"/>
    </sheetView>
  </sheetViews>
  <sheetFormatPr defaultRowHeight="13.2" x14ac:dyDescent="0.25"/>
  <cols>
    <col min="1" max="1" width="6.44140625" bestFit="1" customWidth="1"/>
    <col min="2" max="2" width="24.77734375" bestFit="1" customWidth="1"/>
    <col min="3" max="3" width="46" bestFit="1" customWidth="1"/>
    <col min="4" max="4" width="11.33203125" bestFit="1" customWidth="1"/>
    <col min="5" max="5" width="11.44140625" bestFit="1" customWidth="1"/>
    <col min="6" max="6" width="12.77734375" bestFit="1" customWidth="1"/>
    <col min="7" max="7" width="8.109375" bestFit="1" customWidth="1"/>
    <col min="8" max="8" width="11.109375" bestFit="1" customWidth="1"/>
    <col min="9" max="9" width="11.6640625" bestFit="1" customWidth="1"/>
    <col min="10" max="10" width="5.77734375" bestFit="1" customWidth="1"/>
    <col min="11" max="11" width="57.44140625" bestFit="1" customWidth="1"/>
  </cols>
  <sheetData>
    <row r="1" spans="1:11" ht="17.399999999999999" x14ac:dyDescent="0.25">
      <c r="A1" s="307" t="s">
        <v>566</v>
      </c>
      <c r="B1" s="308"/>
      <c r="C1" s="308"/>
      <c r="D1" s="308"/>
      <c r="E1" s="308"/>
      <c r="F1" s="308"/>
      <c r="G1" s="308"/>
      <c r="H1" s="308"/>
      <c r="I1" s="159"/>
      <c r="J1" s="159"/>
      <c r="K1" s="166"/>
    </row>
    <row r="2" spans="1:11" s="59" customFormat="1" x14ac:dyDescent="0.25">
      <c r="A2" s="162" t="s">
        <v>291</v>
      </c>
      <c r="B2" s="156" t="s">
        <v>292</v>
      </c>
      <c r="C2" s="156" t="s">
        <v>293</v>
      </c>
      <c r="D2" s="156" t="s">
        <v>294</v>
      </c>
      <c r="E2" s="156" t="s">
        <v>295</v>
      </c>
      <c r="F2" s="156" t="s">
        <v>296</v>
      </c>
      <c r="G2" s="156" t="s">
        <v>297</v>
      </c>
      <c r="H2" s="156" t="s">
        <v>298</v>
      </c>
      <c r="I2" s="156" t="s">
        <v>299</v>
      </c>
      <c r="J2" s="156" t="s">
        <v>300</v>
      </c>
      <c r="K2" s="167" t="s">
        <v>60</v>
      </c>
    </row>
    <row r="3" spans="1:11" x14ac:dyDescent="0.25">
      <c r="A3" s="163">
        <v>1</v>
      </c>
      <c r="B3" s="158" t="s">
        <v>252</v>
      </c>
      <c r="C3" s="159" t="s">
        <v>251</v>
      </c>
      <c r="D3" s="157">
        <v>575758</v>
      </c>
      <c r="E3" s="157">
        <v>0</v>
      </c>
      <c r="F3" s="157">
        <v>575758</v>
      </c>
      <c r="G3" s="160">
        <v>5.3311000000000002</v>
      </c>
      <c r="H3" s="157">
        <v>5757580</v>
      </c>
      <c r="I3" s="157">
        <v>0</v>
      </c>
      <c r="J3" s="159" t="s">
        <v>567</v>
      </c>
      <c r="K3" s="166" t="s">
        <v>568</v>
      </c>
    </row>
    <row r="4" spans="1:11" x14ac:dyDescent="0.25">
      <c r="A4" s="163">
        <v>2</v>
      </c>
      <c r="B4" s="158" t="s">
        <v>254</v>
      </c>
      <c r="C4" s="159" t="s">
        <v>253</v>
      </c>
      <c r="D4" s="157">
        <v>535982</v>
      </c>
      <c r="E4" s="157">
        <v>0</v>
      </c>
      <c r="F4" s="157">
        <v>535982</v>
      </c>
      <c r="G4" s="160">
        <v>4.9627999999999997</v>
      </c>
      <c r="H4" s="157">
        <v>5359820</v>
      </c>
      <c r="I4" s="157">
        <v>0</v>
      </c>
      <c r="J4" s="159" t="s">
        <v>567</v>
      </c>
      <c r="K4" s="166" t="s">
        <v>569</v>
      </c>
    </row>
    <row r="5" spans="1:11" x14ac:dyDescent="0.25">
      <c r="A5" s="163">
        <v>3</v>
      </c>
      <c r="B5" s="158" t="s">
        <v>256</v>
      </c>
      <c r="C5" s="159" t="s">
        <v>255</v>
      </c>
      <c r="D5" s="157">
        <v>275486</v>
      </c>
      <c r="E5" s="157">
        <v>0</v>
      </c>
      <c r="F5" s="157">
        <v>275486</v>
      </c>
      <c r="G5" s="160">
        <v>2.5508000000000002</v>
      </c>
      <c r="H5" s="157">
        <v>2754860</v>
      </c>
      <c r="I5" s="157">
        <v>0</v>
      </c>
      <c r="J5" s="159" t="s">
        <v>567</v>
      </c>
      <c r="K5" s="166" t="s">
        <v>568</v>
      </c>
    </row>
    <row r="6" spans="1:11" x14ac:dyDescent="0.25">
      <c r="A6" s="163">
        <v>4</v>
      </c>
      <c r="B6" s="158" t="s">
        <v>258</v>
      </c>
      <c r="C6" s="159" t="s">
        <v>257</v>
      </c>
      <c r="D6" s="157">
        <v>190000</v>
      </c>
      <c r="E6" s="157">
        <v>0</v>
      </c>
      <c r="F6" s="157">
        <v>190000</v>
      </c>
      <c r="G6" s="160">
        <v>1.7593000000000001</v>
      </c>
      <c r="H6" s="157">
        <v>1900000</v>
      </c>
      <c r="I6" s="157">
        <v>0</v>
      </c>
      <c r="J6" s="159" t="s">
        <v>567</v>
      </c>
      <c r="K6" s="166" t="s">
        <v>570</v>
      </c>
    </row>
    <row r="7" spans="1:11" x14ac:dyDescent="0.25">
      <c r="A7" s="163">
        <v>5</v>
      </c>
      <c r="B7" s="158" t="s">
        <v>260</v>
      </c>
      <c r="C7" s="159" t="s">
        <v>259</v>
      </c>
      <c r="D7" s="157">
        <v>150000</v>
      </c>
      <c r="E7" s="157">
        <v>0</v>
      </c>
      <c r="F7" s="157">
        <v>150000</v>
      </c>
      <c r="G7" s="160">
        <v>1.3889</v>
      </c>
      <c r="H7" s="157">
        <v>1500000</v>
      </c>
      <c r="I7" s="157">
        <v>0</v>
      </c>
      <c r="J7" s="159" t="s">
        <v>567</v>
      </c>
      <c r="K7" s="166" t="s">
        <v>570</v>
      </c>
    </row>
    <row r="8" spans="1:11" x14ac:dyDescent="0.25">
      <c r="A8" s="163">
        <v>6</v>
      </c>
      <c r="B8" s="158" t="s">
        <v>571</v>
      </c>
      <c r="C8" s="159" t="s">
        <v>572</v>
      </c>
      <c r="D8" s="157">
        <v>96866</v>
      </c>
      <c r="E8" s="157">
        <v>0</v>
      </c>
      <c r="F8" s="157">
        <v>96866</v>
      </c>
      <c r="G8" s="160">
        <v>0.89690000000000003</v>
      </c>
      <c r="H8" s="157">
        <v>968660</v>
      </c>
      <c r="I8" s="157">
        <v>0</v>
      </c>
      <c r="J8" s="159" t="s">
        <v>567</v>
      </c>
      <c r="K8" s="166" t="s">
        <v>568</v>
      </c>
    </row>
    <row r="9" spans="1:11" x14ac:dyDescent="0.25">
      <c r="A9" s="163">
        <v>7</v>
      </c>
      <c r="B9" s="158" t="s">
        <v>573</v>
      </c>
      <c r="C9" s="159" t="s">
        <v>574</v>
      </c>
      <c r="D9" s="157">
        <v>85000</v>
      </c>
      <c r="E9" s="157">
        <v>0</v>
      </c>
      <c r="F9" s="157">
        <v>85000</v>
      </c>
      <c r="G9" s="160">
        <v>0.78700000000000003</v>
      </c>
      <c r="H9" s="157">
        <v>850000</v>
      </c>
      <c r="I9" s="157">
        <v>0</v>
      </c>
      <c r="J9" s="159" t="s">
        <v>567</v>
      </c>
      <c r="K9" s="166" t="s">
        <v>569</v>
      </c>
    </row>
    <row r="10" spans="1:11" x14ac:dyDescent="0.25">
      <c r="A10" s="163">
        <v>8</v>
      </c>
      <c r="B10" s="158" t="s">
        <v>575</v>
      </c>
      <c r="C10" s="159" t="s">
        <v>576</v>
      </c>
      <c r="D10" s="157">
        <v>81270</v>
      </c>
      <c r="E10" s="157">
        <v>0</v>
      </c>
      <c r="F10" s="157">
        <v>81270</v>
      </c>
      <c r="G10" s="160">
        <v>0.75249999999999995</v>
      </c>
      <c r="H10" s="157">
        <v>812700</v>
      </c>
      <c r="I10" s="157">
        <v>0</v>
      </c>
      <c r="J10" s="159" t="s">
        <v>567</v>
      </c>
      <c r="K10" s="166" t="s">
        <v>570</v>
      </c>
    </row>
    <row r="11" spans="1:11" x14ac:dyDescent="0.25">
      <c r="A11" s="163">
        <v>9</v>
      </c>
      <c r="B11" s="158" t="s">
        <v>577</v>
      </c>
      <c r="C11" s="159" t="s">
        <v>578</v>
      </c>
      <c r="D11" s="157">
        <v>78050</v>
      </c>
      <c r="E11" s="157">
        <v>0</v>
      </c>
      <c r="F11" s="157">
        <v>78050</v>
      </c>
      <c r="G11" s="160">
        <v>0.72270000000000001</v>
      </c>
      <c r="H11" s="157">
        <v>780500</v>
      </c>
      <c r="I11" s="157">
        <v>0</v>
      </c>
      <c r="J11" s="159" t="s">
        <v>567</v>
      </c>
      <c r="K11" s="166" t="s">
        <v>569</v>
      </c>
    </row>
    <row r="12" spans="1:11" x14ac:dyDescent="0.25">
      <c r="A12" s="163">
        <v>10</v>
      </c>
      <c r="B12" s="158" t="s">
        <v>579</v>
      </c>
      <c r="C12" s="159" t="s">
        <v>580</v>
      </c>
      <c r="D12" s="157">
        <v>60000</v>
      </c>
      <c r="E12" s="157">
        <v>0</v>
      </c>
      <c r="F12" s="157">
        <v>60000</v>
      </c>
      <c r="G12" s="160">
        <v>0.55559999999999998</v>
      </c>
      <c r="H12" s="157">
        <v>600000</v>
      </c>
      <c r="I12" s="157">
        <v>0</v>
      </c>
      <c r="J12" s="159" t="s">
        <v>567</v>
      </c>
      <c r="K12" s="166" t="s">
        <v>570</v>
      </c>
    </row>
    <row r="13" spans="1:11" x14ac:dyDescent="0.25">
      <c r="A13" s="163">
        <v>11</v>
      </c>
      <c r="B13" s="158" t="s">
        <v>581</v>
      </c>
      <c r="C13" s="159" t="s">
        <v>582</v>
      </c>
      <c r="D13" s="157">
        <v>59411</v>
      </c>
      <c r="E13" s="157">
        <v>0</v>
      </c>
      <c r="F13" s="157">
        <v>59411</v>
      </c>
      <c r="G13" s="160">
        <v>0.55010000000000003</v>
      </c>
      <c r="H13" s="157">
        <v>594110</v>
      </c>
      <c r="I13" s="157">
        <v>0</v>
      </c>
      <c r="J13" s="159" t="s">
        <v>567</v>
      </c>
      <c r="K13" s="166" t="s">
        <v>569</v>
      </c>
    </row>
    <row r="14" spans="1:11" x14ac:dyDescent="0.25">
      <c r="A14" s="163">
        <v>12</v>
      </c>
      <c r="B14" s="158" t="s">
        <v>583</v>
      </c>
      <c r="C14" s="159" t="s">
        <v>584</v>
      </c>
      <c r="D14" s="157">
        <v>50531</v>
      </c>
      <c r="E14" s="157">
        <v>0</v>
      </c>
      <c r="F14" s="157">
        <v>50531</v>
      </c>
      <c r="G14" s="160">
        <v>0.46789999999999998</v>
      </c>
      <c r="H14" s="157">
        <v>505310</v>
      </c>
      <c r="I14" s="157">
        <v>0</v>
      </c>
      <c r="J14" s="159" t="s">
        <v>567</v>
      </c>
      <c r="K14" s="166" t="s">
        <v>569</v>
      </c>
    </row>
    <row r="15" spans="1:11" x14ac:dyDescent="0.25">
      <c r="A15" s="163">
        <v>13</v>
      </c>
      <c r="B15" s="158" t="s">
        <v>585</v>
      </c>
      <c r="C15" s="159" t="s">
        <v>586</v>
      </c>
      <c r="D15" s="157">
        <v>50000</v>
      </c>
      <c r="E15" s="157">
        <v>0</v>
      </c>
      <c r="F15" s="157">
        <v>50000</v>
      </c>
      <c r="G15" s="160">
        <v>0.46300000000000002</v>
      </c>
      <c r="H15" s="157">
        <v>500000</v>
      </c>
      <c r="I15" s="157">
        <v>0</v>
      </c>
      <c r="J15" s="159" t="s">
        <v>567</v>
      </c>
      <c r="K15" s="166" t="s">
        <v>568</v>
      </c>
    </row>
    <row r="16" spans="1:11" x14ac:dyDescent="0.25">
      <c r="A16" s="163">
        <v>14</v>
      </c>
      <c r="B16" s="158" t="s">
        <v>587</v>
      </c>
      <c r="C16" s="159" t="s">
        <v>588</v>
      </c>
      <c r="D16" s="157">
        <v>50000</v>
      </c>
      <c r="E16" s="157">
        <v>0</v>
      </c>
      <c r="F16" s="157">
        <v>50000</v>
      </c>
      <c r="G16" s="160">
        <v>0.46300000000000002</v>
      </c>
      <c r="H16" s="157">
        <v>500000</v>
      </c>
      <c r="I16" s="157">
        <v>0</v>
      </c>
      <c r="J16" s="159" t="s">
        <v>567</v>
      </c>
      <c r="K16" s="166" t="s">
        <v>568</v>
      </c>
    </row>
    <row r="17" spans="1:11" x14ac:dyDescent="0.25">
      <c r="A17" s="163">
        <v>15</v>
      </c>
      <c r="B17" s="158" t="s">
        <v>589</v>
      </c>
      <c r="C17" s="159" t="s">
        <v>590</v>
      </c>
      <c r="D17" s="157">
        <v>47534</v>
      </c>
      <c r="E17" s="157">
        <v>0</v>
      </c>
      <c r="F17" s="157">
        <v>47534</v>
      </c>
      <c r="G17" s="160">
        <v>0.44009999999999999</v>
      </c>
      <c r="H17" s="157">
        <v>475340</v>
      </c>
      <c r="I17" s="157">
        <v>0</v>
      </c>
      <c r="J17" s="159" t="s">
        <v>567</v>
      </c>
      <c r="K17" s="166" t="s">
        <v>569</v>
      </c>
    </row>
    <row r="18" spans="1:11" x14ac:dyDescent="0.25">
      <c r="A18" s="163">
        <v>16</v>
      </c>
      <c r="B18" s="158" t="s">
        <v>591</v>
      </c>
      <c r="C18" s="159" t="s">
        <v>592</v>
      </c>
      <c r="D18" s="157">
        <v>43050</v>
      </c>
      <c r="E18" s="157">
        <v>0</v>
      </c>
      <c r="F18" s="157">
        <v>43050</v>
      </c>
      <c r="G18" s="160">
        <v>0.39860000000000001</v>
      </c>
      <c r="H18" s="157">
        <v>430500</v>
      </c>
      <c r="I18" s="157">
        <v>0</v>
      </c>
      <c r="J18" s="159" t="s">
        <v>567</v>
      </c>
      <c r="K18" s="166" t="s">
        <v>570</v>
      </c>
    </row>
    <row r="19" spans="1:11" x14ac:dyDescent="0.25">
      <c r="A19" s="163">
        <v>17</v>
      </c>
      <c r="B19" s="158" t="s">
        <v>593</v>
      </c>
      <c r="C19" s="159" t="s">
        <v>594</v>
      </c>
      <c r="D19" s="157">
        <v>35627</v>
      </c>
      <c r="E19" s="157">
        <v>0</v>
      </c>
      <c r="F19" s="157">
        <v>35627</v>
      </c>
      <c r="G19" s="160">
        <v>0.32990000000000003</v>
      </c>
      <c r="H19" s="157">
        <v>356270</v>
      </c>
      <c r="I19" s="157">
        <v>0</v>
      </c>
      <c r="J19" s="159" t="s">
        <v>567</v>
      </c>
      <c r="K19" s="166" t="s">
        <v>570</v>
      </c>
    </row>
    <row r="20" spans="1:11" x14ac:dyDescent="0.25">
      <c r="A20" s="163">
        <v>18</v>
      </c>
      <c r="B20" s="158" t="s">
        <v>595</v>
      </c>
      <c r="C20" s="159" t="s">
        <v>596</v>
      </c>
      <c r="D20" s="157">
        <v>35000</v>
      </c>
      <c r="E20" s="157">
        <v>0</v>
      </c>
      <c r="F20" s="157">
        <v>35000</v>
      </c>
      <c r="G20" s="160">
        <v>0.3241</v>
      </c>
      <c r="H20" s="157">
        <v>350000</v>
      </c>
      <c r="I20" s="157">
        <v>0</v>
      </c>
      <c r="J20" s="159" t="s">
        <v>567</v>
      </c>
      <c r="K20" s="166" t="s">
        <v>570</v>
      </c>
    </row>
    <row r="21" spans="1:11" x14ac:dyDescent="0.25">
      <c r="A21" s="163">
        <v>19</v>
      </c>
      <c r="B21" s="158" t="s">
        <v>597</v>
      </c>
      <c r="C21" s="159" t="s">
        <v>598</v>
      </c>
      <c r="D21" s="157">
        <v>32436</v>
      </c>
      <c r="E21" s="157">
        <v>0</v>
      </c>
      <c r="F21" s="157">
        <v>32436</v>
      </c>
      <c r="G21" s="160">
        <v>0.30030000000000001</v>
      </c>
      <c r="H21" s="157">
        <v>324360</v>
      </c>
      <c r="I21" s="157">
        <v>0</v>
      </c>
      <c r="J21" s="159" t="s">
        <v>567</v>
      </c>
      <c r="K21" s="166" t="s">
        <v>569</v>
      </c>
    </row>
    <row r="22" spans="1:11" x14ac:dyDescent="0.25">
      <c r="A22" s="163">
        <v>20</v>
      </c>
      <c r="B22" s="158" t="s">
        <v>599</v>
      </c>
      <c r="C22" s="159" t="s">
        <v>600</v>
      </c>
      <c r="D22" s="157">
        <v>29033</v>
      </c>
      <c r="E22" s="157">
        <v>0</v>
      </c>
      <c r="F22" s="157">
        <v>29033</v>
      </c>
      <c r="G22" s="160">
        <v>0.26879999999999998</v>
      </c>
      <c r="H22" s="157">
        <v>290330</v>
      </c>
      <c r="I22" s="157">
        <v>0</v>
      </c>
      <c r="J22" s="159" t="s">
        <v>567</v>
      </c>
      <c r="K22" s="166" t="s">
        <v>569</v>
      </c>
    </row>
    <row r="23" spans="1:11" x14ac:dyDescent="0.25">
      <c r="A23" s="163">
        <v>21</v>
      </c>
      <c r="B23" s="158" t="s">
        <v>601</v>
      </c>
      <c r="C23" s="159" t="s">
        <v>602</v>
      </c>
      <c r="D23" s="157">
        <v>28577</v>
      </c>
      <c r="E23" s="157">
        <v>0</v>
      </c>
      <c r="F23" s="157">
        <v>28577</v>
      </c>
      <c r="G23" s="160">
        <v>0.2646</v>
      </c>
      <c r="H23" s="157">
        <v>285770</v>
      </c>
      <c r="I23" s="157">
        <v>0</v>
      </c>
      <c r="J23" s="159" t="s">
        <v>567</v>
      </c>
      <c r="K23" s="166" t="s">
        <v>568</v>
      </c>
    </row>
    <row r="24" spans="1:11" x14ac:dyDescent="0.25">
      <c r="A24" s="163">
        <v>22</v>
      </c>
      <c r="B24" s="158" t="s">
        <v>603</v>
      </c>
      <c r="C24" s="159" t="s">
        <v>604</v>
      </c>
      <c r="D24" s="157">
        <v>25855</v>
      </c>
      <c r="E24" s="157">
        <v>0</v>
      </c>
      <c r="F24" s="157">
        <v>25855</v>
      </c>
      <c r="G24" s="160">
        <v>0.2394</v>
      </c>
      <c r="H24" s="157">
        <v>258550</v>
      </c>
      <c r="I24" s="157">
        <v>0</v>
      </c>
      <c r="J24" s="159" t="s">
        <v>567</v>
      </c>
      <c r="K24" s="166" t="s">
        <v>570</v>
      </c>
    </row>
    <row r="25" spans="1:11" x14ac:dyDescent="0.25">
      <c r="A25" s="163">
        <v>23</v>
      </c>
      <c r="B25" s="158" t="s">
        <v>605</v>
      </c>
      <c r="C25" s="159" t="s">
        <v>606</v>
      </c>
      <c r="D25" s="157">
        <v>23677</v>
      </c>
      <c r="E25" s="157">
        <v>0</v>
      </c>
      <c r="F25" s="157">
        <v>23677</v>
      </c>
      <c r="G25" s="160">
        <v>0.21920000000000001</v>
      </c>
      <c r="H25" s="157">
        <v>236770</v>
      </c>
      <c r="I25" s="157">
        <v>0</v>
      </c>
      <c r="J25" s="159" t="s">
        <v>567</v>
      </c>
      <c r="K25" s="166" t="s">
        <v>570</v>
      </c>
    </row>
    <row r="26" spans="1:11" x14ac:dyDescent="0.25">
      <c r="A26" s="163">
        <v>24</v>
      </c>
      <c r="B26" s="158" t="s">
        <v>607</v>
      </c>
      <c r="C26" s="159" t="s">
        <v>608</v>
      </c>
      <c r="D26" s="157">
        <v>21000</v>
      </c>
      <c r="E26" s="157">
        <v>0</v>
      </c>
      <c r="F26" s="157">
        <v>21000</v>
      </c>
      <c r="G26" s="160">
        <v>0.19439999999999999</v>
      </c>
      <c r="H26" s="157">
        <v>210000</v>
      </c>
      <c r="I26" s="157">
        <v>0</v>
      </c>
      <c r="J26" s="159" t="s">
        <v>567</v>
      </c>
      <c r="K26" s="166" t="s">
        <v>569</v>
      </c>
    </row>
    <row r="27" spans="1:11" x14ac:dyDescent="0.25">
      <c r="A27" s="163">
        <v>25</v>
      </c>
      <c r="B27" s="158" t="s">
        <v>322</v>
      </c>
      <c r="C27" s="159" t="s">
        <v>609</v>
      </c>
      <c r="D27" s="157">
        <v>21000</v>
      </c>
      <c r="E27" s="157">
        <v>0</v>
      </c>
      <c r="F27" s="157">
        <v>21000</v>
      </c>
      <c r="G27" s="160">
        <v>0.19439999999999999</v>
      </c>
      <c r="H27" s="157">
        <v>210000</v>
      </c>
      <c r="I27" s="157">
        <v>0</v>
      </c>
      <c r="J27" s="159" t="s">
        <v>567</v>
      </c>
      <c r="K27" s="166" t="s">
        <v>568</v>
      </c>
    </row>
    <row r="28" spans="1:11" x14ac:dyDescent="0.25">
      <c r="A28" s="163">
        <v>26</v>
      </c>
      <c r="B28" s="158" t="s">
        <v>610</v>
      </c>
      <c r="C28" s="159" t="s">
        <v>611</v>
      </c>
      <c r="D28" s="157">
        <v>20358</v>
      </c>
      <c r="E28" s="157">
        <v>0</v>
      </c>
      <c r="F28" s="157">
        <v>20358</v>
      </c>
      <c r="G28" s="160">
        <v>0.1885</v>
      </c>
      <c r="H28" s="157">
        <v>203580</v>
      </c>
      <c r="I28" s="157">
        <v>0</v>
      </c>
      <c r="J28" s="159" t="s">
        <v>567</v>
      </c>
      <c r="K28" s="166" t="s">
        <v>568</v>
      </c>
    </row>
    <row r="29" spans="1:11" x14ac:dyDescent="0.25">
      <c r="A29" s="164"/>
      <c r="B29" s="165" t="s">
        <v>34</v>
      </c>
      <c r="C29" s="165"/>
      <c r="D29" s="165"/>
      <c r="E29" s="165"/>
      <c r="F29" s="165">
        <v>2701501</v>
      </c>
      <c r="G29" s="165">
        <v>25.0139</v>
      </c>
      <c r="H29" s="165">
        <v>27015010</v>
      </c>
      <c r="I29" s="165">
        <v>0</v>
      </c>
      <c r="J29" s="165"/>
      <c r="K29" s="168"/>
    </row>
  </sheetData>
  <mergeCells count="1">
    <mergeCell ref="A1:H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9"/>
  <sheetViews>
    <sheetView workbookViewId="0">
      <selection sqref="A1:K9"/>
    </sheetView>
  </sheetViews>
  <sheetFormatPr defaultRowHeight="13.2" x14ac:dyDescent="0.25"/>
  <cols>
    <col min="1" max="1" width="6.44140625" bestFit="1" customWidth="1"/>
    <col min="2" max="2" width="24.33203125" bestFit="1" customWidth="1"/>
    <col min="3" max="3" width="35.33203125" bestFit="1" customWidth="1"/>
    <col min="4" max="4" width="11.33203125" bestFit="1" customWidth="1"/>
    <col min="5" max="5" width="11.44140625" bestFit="1" customWidth="1"/>
    <col min="6" max="6" width="12.77734375" bestFit="1" customWidth="1"/>
    <col min="7" max="7" width="7.109375" bestFit="1" customWidth="1"/>
    <col min="8" max="8" width="11.109375" bestFit="1" customWidth="1"/>
    <col min="9" max="9" width="11.6640625" bestFit="1" customWidth="1"/>
    <col min="10" max="10" width="7" bestFit="1" customWidth="1"/>
    <col min="11" max="11" width="57.44140625" bestFit="1" customWidth="1"/>
  </cols>
  <sheetData>
    <row r="1" spans="1:11" s="59" customFormat="1" x14ac:dyDescent="0.25">
      <c r="A1" s="162" t="s">
        <v>275</v>
      </c>
      <c r="B1" s="156" t="s">
        <v>276</v>
      </c>
      <c r="C1" s="156"/>
      <c r="D1" s="156"/>
      <c r="E1" s="156"/>
      <c r="F1" s="156"/>
      <c r="G1" s="156"/>
      <c r="H1" s="156"/>
      <c r="I1" s="156"/>
      <c r="J1" s="156"/>
      <c r="K1" s="156"/>
    </row>
    <row r="2" spans="1:11" s="59" customFormat="1" x14ac:dyDescent="0.25">
      <c r="A2" s="162" t="s">
        <v>291</v>
      </c>
      <c r="B2" s="156" t="s">
        <v>292</v>
      </c>
      <c r="C2" s="156" t="s">
        <v>293</v>
      </c>
      <c r="D2" s="156" t="s">
        <v>294</v>
      </c>
      <c r="E2" s="156" t="s">
        <v>295</v>
      </c>
      <c r="F2" s="156" t="s">
        <v>296</v>
      </c>
      <c r="G2" s="156" t="s">
        <v>297</v>
      </c>
      <c r="H2" s="156" t="s">
        <v>298</v>
      </c>
      <c r="I2" s="156" t="s">
        <v>299</v>
      </c>
      <c r="J2" s="156" t="s">
        <v>300</v>
      </c>
      <c r="K2" s="156" t="s">
        <v>60</v>
      </c>
    </row>
    <row r="3" spans="1:11" x14ac:dyDescent="0.25">
      <c r="A3" s="163">
        <v>1</v>
      </c>
      <c r="B3" s="158" t="s">
        <v>612</v>
      </c>
      <c r="C3" s="159" t="s">
        <v>613</v>
      </c>
      <c r="D3" s="157">
        <v>10500</v>
      </c>
      <c r="E3" s="157">
        <v>0</v>
      </c>
      <c r="F3" s="157">
        <v>10500</v>
      </c>
      <c r="G3" s="160">
        <v>9.7199999999999995E-2</v>
      </c>
      <c r="H3" s="157">
        <v>105000</v>
      </c>
      <c r="I3" s="157">
        <v>0</v>
      </c>
      <c r="J3" s="159" t="s">
        <v>614</v>
      </c>
      <c r="K3" s="159" t="s">
        <v>568</v>
      </c>
    </row>
    <row r="4" spans="1:11" x14ac:dyDescent="0.25">
      <c r="A4" s="163">
        <v>2</v>
      </c>
      <c r="B4" s="158" t="s">
        <v>615</v>
      </c>
      <c r="C4" s="159" t="s">
        <v>616</v>
      </c>
      <c r="D4" s="157">
        <v>4000</v>
      </c>
      <c r="E4" s="157">
        <v>0</v>
      </c>
      <c r="F4" s="157">
        <v>4000</v>
      </c>
      <c r="G4" s="160">
        <v>3.6999999999999998E-2</v>
      </c>
      <c r="H4" s="157">
        <v>40000</v>
      </c>
      <c r="I4" s="157">
        <v>0</v>
      </c>
      <c r="J4" s="159" t="s">
        <v>614</v>
      </c>
      <c r="K4" s="159" t="s">
        <v>569</v>
      </c>
    </row>
    <row r="5" spans="1:11" x14ac:dyDescent="0.25">
      <c r="A5" s="163">
        <v>3</v>
      </c>
      <c r="B5" s="158" t="s">
        <v>617</v>
      </c>
      <c r="C5" s="159" t="s">
        <v>618</v>
      </c>
      <c r="D5" s="157">
        <v>3100</v>
      </c>
      <c r="E5" s="157">
        <v>0</v>
      </c>
      <c r="F5" s="157">
        <v>3100</v>
      </c>
      <c r="G5" s="160">
        <v>2.87E-2</v>
      </c>
      <c r="H5" s="157">
        <v>31000</v>
      </c>
      <c r="I5" s="157">
        <v>0</v>
      </c>
      <c r="J5" s="159" t="s">
        <v>614</v>
      </c>
      <c r="K5" s="159" t="s">
        <v>569</v>
      </c>
    </row>
    <row r="6" spans="1:11" x14ac:dyDescent="0.25">
      <c r="A6" s="163">
        <v>4</v>
      </c>
      <c r="B6" s="158" t="s">
        <v>619</v>
      </c>
      <c r="C6" s="159" t="s">
        <v>620</v>
      </c>
      <c r="D6" s="157">
        <v>2890</v>
      </c>
      <c r="E6" s="157">
        <v>0</v>
      </c>
      <c r="F6" s="157">
        <v>2890</v>
      </c>
      <c r="G6" s="160">
        <v>2.6800000000000001E-2</v>
      </c>
      <c r="H6" s="157">
        <v>28900</v>
      </c>
      <c r="I6" s="157">
        <v>0</v>
      </c>
      <c r="J6" s="159" t="s">
        <v>614</v>
      </c>
      <c r="K6" s="159" t="s">
        <v>569</v>
      </c>
    </row>
    <row r="7" spans="1:11" x14ac:dyDescent="0.25">
      <c r="A7" s="163">
        <v>5</v>
      </c>
      <c r="B7" s="158" t="s">
        <v>621</v>
      </c>
      <c r="C7" s="159" t="s">
        <v>622</v>
      </c>
      <c r="D7" s="157">
        <v>500</v>
      </c>
      <c r="E7" s="157">
        <v>0</v>
      </c>
      <c r="F7" s="157">
        <v>500</v>
      </c>
      <c r="G7" s="160">
        <v>4.5999999999999999E-3</v>
      </c>
      <c r="H7" s="157">
        <v>5000</v>
      </c>
      <c r="I7" s="157">
        <v>0</v>
      </c>
      <c r="J7" s="159" t="s">
        <v>614</v>
      </c>
      <c r="K7" s="159" t="s">
        <v>569</v>
      </c>
    </row>
    <row r="8" spans="1:11" x14ac:dyDescent="0.25">
      <c r="A8" s="163">
        <v>6</v>
      </c>
      <c r="B8" s="158" t="s">
        <v>623</v>
      </c>
      <c r="C8" s="159" t="s">
        <v>624</v>
      </c>
      <c r="D8" s="157">
        <v>1</v>
      </c>
      <c r="E8" s="157">
        <v>0</v>
      </c>
      <c r="F8" s="157">
        <v>1</v>
      </c>
      <c r="G8" s="160">
        <v>0</v>
      </c>
      <c r="H8" s="157">
        <v>10</v>
      </c>
      <c r="I8" s="157">
        <v>0</v>
      </c>
      <c r="J8" s="159" t="s">
        <v>614</v>
      </c>
      <c r="K8" s="159" t="s">
        <v>569</v>
      </c>
    </row>
    <row r="9" spans="1:11" x14ac:dyDescent="0.25">
      <c r="A9" s="164"/>
      <c r="B9" s="165" t="s">
        <v>34</v>
      </c>
      <c r="C9" s="165"/>
      <c r="D9" s="165"/>
      <c r="E9" s="165"/>
      <c r="F9" s="165">
        <v>20991</v>
      </c>
      <c r="G9" s="165">
        <v>0.19439999999999999</v>
      </c>
      <c r="H9" s="165">
        <v>209910</v>
      </c>
      <c r="I9" s="165">
        <v>0</v>
      </c>
      <c r="J9" s="165"/>
      <c r="K9" s="16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5"/>
  <sheetViews>
    <sheetView topLeftCell="A43" workbookViewId="0">
      <selection activeCell="A55" sqref="A55:E57"/>
    </sheetView>
  </sheetViews>
  <sheetFormatPr defaultRowHeight="13.2" x14ac:dyDescent="0.25"/>
  <cols>
    <col min="1" max="1" width="27" customWidth="1"/>
    <col min="2" max="2" width="23.109375" customWidth="1"/>
    <col min="3" max="3" width="19.33203125" customWidth="1"/>
    <col min="4" max="4" width="26.6640625" customWidth="1"/>
    <col min="5" max="5" width="23.33203125" customWidth="1"/>
  </cols>
  <sheetData>
    <row r="1" spans="1:5" x14ac:dyDescent="0.25">
      <c r="A1" s="312" t="s">
        <v>180</v>
      </c>
      <c r="B1" s="312"/>
      <c r="C1" s="312"/>
      <c r="D1" s="312"/>
      <c r="E1" s="312"/>
    </row>
    <row r="2" spans="1:5" x14ac:dyDescent="0.25">
      <c r="A2" s="312"/>
      <c r="B2" s="312"/>
      <c r="C2" s="312"/>
      <c r="D2" s="312"/>
      <c r="E2" s="312"/>
    </row>
    <row r="3" spans="1:5" ht="15.6" x14ac:dyDescent="0.25">
      <c r="A3" s="298" t="s">
        <v>625</v>
      </c>
      <c r="B3" s="298"/>
      <c r="C3" s="298"/>
      <c r="D3" s="298"/>
      <c r="E3" s="298"/>
    </row>
    <row r="4" spans="1:5" ht="16.2" thickBot="1" x14ac:dyDescent="0.3">
      <c r="A4" s="298" t="s">
        <v>626</v>
      </c>
      <c r="B4" s="298"/>
      <c r="C4" s="298"/>
      <c r="D4" s="298"/>
      <c r="E4" s="298"/>
    </row>
    <row r="5" spans="1:5" x14ac:dyDescent="0.25">
      <c r="A5" s="170" t="s">
        <v>627</v>
      </c>
      <c r="B5" s="171" t="s">
        <v>628</v>
      </c>
      <c r="C5" s="171" t="s">
        <v>629</v>
      </c>
      <c r="D5" s="171" t="s">
        <v>630</v>
      </c>
      <c r="E5" s="175" t="s">
        <v>631</v>
      </c>
    </row>
    <row r="6" spans="1:5" x14ac:dyDescent="0.25">
      <c r="A6" s="179" t="s">
        <v>632</v>
      </c>
      <c r="B6" s="180"/>
      <c r="C6" s="180"/>
      <c r="D6" s="180" t="s">
        <v>632</v>
      </c>
      <c r="E6" s="181"/>
    </row>
    <row r="7" spans="1:5" x14ac:dyDescent="0.25">
      <c r="A7" s="182">
        <v>1</v>
      </c>
      <c r="B7" s="183">
        <v>2</v>
      </c>
      <c r="C7" s="183">
        <v>3</v>
      </c>
      <c r="D7" s="183">
        <v>4</v>
      </c>
      <c r="E7" s="184">
        <v>5</v>
      </c>
    </row>
    <row r="8" spans="1:5" x14ac:dyDescent="0.25">
      <c r="A8" s="169" t="s">
        <v>633</v>
      </c>
      <c r="B8" s="159">
        <v>2356</v>
      </c>
      <c r="C8" s="161">
        <v>80.569999999999993</v>
      </c>
      <c r="D8" s="161">
        <v>1966160</v>
      </c>
      <c r="E8" s="177">
        <v>1.82</v>
      </c>
    </row>
    <row r="9" spans="1:5" x14ac:dyDescent="0.25">
      <c r="A9" s="169" t="s">
        <v>634</v>
      </c>
      <c r="B9" s="159">
        <v>186</v>
      </c>
      <c r="C9" s="161">
        <v>6.36</v>
      </c>
      <c r="D9" s="161">
        <v>1512750</v>
      </c>
      <c r="E9" s="177">
        <v>1.4</v>
      </c>
    </row>
    <row r="10" spans="1:5" x14ac:dyDescent="0.25">
      <c r="A10" s="169" t="s">
        <v>635</v>
      </c>
      <c r="B10" s="159">
        <v>134</v>
      </c>
      <c r="C10" s="161">
        <v>4.58</v>
      </c>
      <c r="D10" s="161">
        <v>2011670</v>
      </c>
      <c r="E10" s="177">
        <v>1.86</v>
      </c>
    </row>
    <row r="11" spans="1:5" x14ac:dyDescent="0.25">
      <c r="A11" s="169" t="s">
        <v>636</v>
      </c>
      <c r="B11" s="159">
        <v>69</v>
      </c>
      <c r="C11" s="161">
        <v>2.36</v>
      </c>
      <c r="D11" s="161">
        <v>1750830</v>
      </c>
      <c r="E11" s="177">
        <v>1.62</v>
      </c>
    </row>
    <row r="12" spans="1:5" x14ac:dyDescent="0.25">
      <c r="A12" s="169" t="s">
        <v>637</v>
      </c>
      <c r="B12" s="159">
        <v>41</v>
      </c>
      <c r="C12" s="161">
        <v>1.4</v>
      </c>
      <c r="D12" s="161">
        <v>1477930</v>
      </c>
      <c r="E12" s="177">
        <v>1.37</v>
      </c>
    </row>
    <row r="13" spans="1:5" x14ac:dyDescent="0.25">
      <c r="A13" s="169" t="s">
        <v>638</v>
      </c>
      <c r="B13" s="159">
        <v>27</v>
      </c>
      <c r="C13" s="161">
        <v>0.92</v>
      </c>
      <c r="D13" s="161">
        <v>1261440</v>
      </c>
      <c r="E13" s="177">
        <v>1.17</v>
      </c>
    </row>
    <row r="14" spans="1:5" x14ac:dyDescent="0.25">
      <c r="A14" s="169" t="s">
        <v>639</v>
      </c>
      <c r="B14" s="159">
        <v>48</v>
      </c>
      <c r="C14" s="161">
        <v>1.64</v>
      </c>
      <c r="D14" s="161">
        <v>3495470</v>
      </c>
      <c r="E14" s="177">
        <v>3.24</v>
      </c>
    </row>
    <row r="15" spans="1:5" x14ac:dyDescent="0.25">
      <c r="A15" s="169" t="s">
        <v>640</v>
      </c>
      <c r="B15" s="159">
        <v>63</v>
      </c>
      <c r="C15" s="161">
        <v>2.15</v>
      </c>
      <c r="D15" s="161">
        <v>94523750</v>
      </c>
      <c r="E15" s="177">
        <v>87.52</v>
      </c>
    </row>
    <row r="16" spans="1:5" ht="13.8" thickBot="1" x14ac:dyDescent="0.3">
      <c r="A16" s="172" t="s">
        <v>641</v>
      </c>
      <c r="B16" s="173">
        <v>2924</v>
      </c>
      <c r="C16" s="174">
        <v>100</v>
      </c>
      <c r="D16" s="174">
        <v>108000000</v>
      </c>
      <c r="E16" s="178">
        <v>100</v>
      </c>
    </row>
    <row r="20" spans="1:5" ht="13.8" thickBot="1" x14ac:dyDescent="0.3"/>
    <row r="21" spans="1:5" x14ac:dyDescent="0.25">
      <c r="A21" s="309" t="s">
        <v>642</v>
      </c>
      <c r="B21" s="310"/>
      <c r="C21" s="310"/>
      <c r="D21" s="310"/>
      <c r="E21" s="311"/>
    </row>
    <row r="22" spans="1:5" x14ac:dyDescent="0.25">
      <c r="A22" s="182" t="s">
        <v>643</v>
      </c>
      <c r="B22" s="183" t="s">
        <v>628</v>
      </c>
      <c r="C22" s="183" t="s">
        <v>629</v>
      </c>
      <c r="D22" s="183" t="s">
        <v>644</v>
      </c>
      <c r="E22" s="184" t="s">
        <v>645</v>
      </c>
    </row>
    <row r="23" spans="1:5" x14ac:dyDescent="0.25">
      <c r="A23" s="179">
        <v>1</v>
      </c>
      <c r="B23" s="180">
        <v>2</v>
      </c>
      <c r="C23" s="180">
        <v>3</v>
      </c>
      <c r="D23" s="180">
        <v>4</v>
      </c>
      <c r="E23" s="181">
        <v>5</v>
      </c>
    </row>
    <row r="24" spans="1:5" x14ac:dyDescent="0.25">
      <c r="A24" s="169" t="s">
        <v>646</v>
      </c>
      <c r="B24" s="159">
        <v>2356</v>
      </c>
      <c r="C24" s="161">
        <v>80.569999999999993</v>
      </c>
      <c r="D24" s="161">
        <v>196616</v>
      </c>
      <c r="E24" s="177">
        <v>1.82</v>
      </c>
    </row>
    <row r="25" spans="1:5" x14ac:dyDescent="0.25">
      <c r="A25" s="169" t="s">
        <v>647</v>
      </c>
      <c r="B25" s="159">
        <v>186</v>
      </c>
      <c r="C25" s="161">
        <v>6.36</v>
      </c>
      <c r="D25" s="161">
        <v>151275</v>
      </c>
      <c r="E25" s="177">
        <v>1.4</v>
      </c>
    </row>
    <row r="26" spans="1:5" x14ac:dyDescent="0.25">
      <c r="A26" s="169" t="s">
        <v>648</v>
      </c>
      <c r="B26" s="159">
        <v>134</v>
      </c>
      <c r="C26" s="161">
        <v>4.58</v>
      </c>
      <c r="D26" s="161">
        <v>201167</v>
      </c>
      <c r="E26" s="177">
        <v>1.86</v>
      </c>
    </row>
    <row r="27" spans="1:5" x14ac:dyDescent="0.25">
      <c r="A27" s="169" t="s">
        <v>649</v>
      </c>
      <c r="B27" s="159">
        <v>69</v>
      </c>
      <c r="C27" s="161">
        <v>2.36</v>
      </c>
      <c r="D27" s="161">
        <v>175083</v>
      </c>
      <c r="E27" s="177">
        <v>1.62</v>
      </c>
    </row>
    <row r="28" spans="1:5" x14ac:dyDescent="0.25">
      <c r="A28" s="169" t="s">
        <v>650</v>
      </c>
      <c r="B28" s="159">
        <v>41</v>
      </c>
      <c r="C28" s="161">
        <v>1.4</v>
      </c>
      <c r="D28" s="161">
        <v>147793</v>
      </c>
      <c r="E28" s="177">
        <v>1.37</v>
      </c>
    </row>
    <row r="29" spans="1:5" x14ac:dyDescent="0.25">
      <c r="A29" s="169" t="s">
        <v>651</v>
      </c>
      <c r="B29" s="159">
        <v>27</v>
      </c>
      <c r="C29" s="161">
        <v>0.92</v>
      </c>
      <c r="D29" s="161">
        <v>126144</v>
      </c>
      <c r="E29" s="177">
        <v>1.17</v>
      </c>
    </row>
    <row r="30" spans="1:5" x14ac:dyDescent="0.25">
      <c r="A30" s="169" t="s">
        <v>652</v>
      </c>
      <c r="B30" s="159">
        <v>48</v>
      </c>
      <c r="C30" s="161">
        <v>1.64</v>
      </c>
      <c r="D30" s="161">
        <v>349547</v>
      </c>
      <c r="E30" s="177">
        <v>3.24</v>
      </c>
    </row>
    <row r="31" spans="1:5" x14ac:dyDescent="0.25">
      <c r="A31" s="169" t="s">
        <v>653</v>
      </c>
      <c r="B31" s="159">
        <v>63</v>
      </c>
      <c r="C31" s="161">
        <v>2.15</v>
      </c>
      <c r="D31" s="161">
        <v>9452375</v>
      </c>
      <c r="E31" s="177">
        <v>87.52</v>
      </c>
    </row>
    <row r="32" spans="1:5" ht="13.8" thickBot="1" x14ac:dyDescent="0.3">
      <c r="A32" s="172" t="s">
        <v>641</v>
      </c>
      <c r="B32" s="173">
        <v>2924</v>
      </c>
      <c r="C32" s="174">
        <v>100</v>
      </c>
      <c r="D32" s="174">
        <v>10800000</v>
      </c>
      <c r="E32" s="178">
        <v>100</v>
      </c>
    </row>
    <row r="36" spans="1:5" ht="13.8" thickBot="1" x14ac:dyDescent="0.3"/>
    <row r="37" spans="1:5" x14ac:dyDescent="0.25">
      <c r="A37" s="309" t="s">
        <v>654</v>
      </c>
      <c r="B37" s="310"/>
      <c r="C37" s="310"/>
      <c r="D37" s="310"/>
      <c r="E37" s="311"/>
    </row>
    <row r="38" spans="1:5" x14ac:dyDescent="0.25">
      <c r="A38" s="182" t="s">
        <v>627</v>
      </c>
      <c r="B38" s="183" t="s">
        <v>628</v>
      </c>
      <c r="C38" s="183" t="s">
        <v>629</v>
      </c>
      <c r="D38" s="183" t="s">
        <v>630</v>
      </c>
      <c r="E38" s="184" t="s">
        <v>631</v>
      </c>
    </row>
    <row r="39" spans="1:5" x14ac:dyDescent="0.25">
      <c r="A39" s="179" t="s">
        <v>632</v>
      </c>
      <c r="B39" s="180"/>
      <c r="C39" s="180"/>
      <c r="D39" s="180" t="s">
        <v>632</v>
      </c>
      <c r="E39" s="181"/>
    </row>
    <row r="40" spans="1:5" x14ac:dyDescent="0.25">
      <c r="A40" s="169">
        <v>1</v>
      </c>
      <c r="B40" s="159">
        <v>2</v>
      </c>
      <c r="C40" s="159">
        <v>3</v>
      </c>
      <c r="D40" s="159">
        <v>4</v>
      </c>
      <c r="E40" s="176">
        <v>5</v>
      </c>
    </row>
    <row r="41" spans="1:5" x14ac:dyDescent="0.25">
      <c r="A41" s="169" t="s">
        <v>633</v>
      </c>
      <c r="B41" s="159">
        <v>2398</v>
      </c>
      <c r="C41" s="161">
        <v>80.17</v>
      </c>
      <c r="D41" s="161">
        <v>1993460</v>
      </c>
      <c r="E41" s="177">
        <v>1.85</v>
      </c>
    </row>
    <row r="42" spans="1:5" x14ac:dyDescent="0.25">
      <c r="A42" s="169" t="s">
        <v>634</v>
      </c>
      <c r="B42" s="159">
        <v>195</v>
      </c>
      <c r="C42" s="161">
        <v>6.52</v>
      </c>
      <c r="D42" s="161">
        <v>1596020</v>
      </c>
      <c r="E42" s="177">
        <v>1.48</v>
      </c>
    </row>
    <row r="43" spans="1:5" x14ac:dyDescent="0.25">
      <c r="A43" s="169" t="s">
        <v>635</v>
      </c>
      <c r="B43" s="159">
        <v>148</v>
      </c>
      <c r="C43" s="161">
        <v>4.95</v>
      </c>
      <c r="D43" s="161">
        <v>2254250</v>
      </c>
      <c r="E43" s="177">
        <v>2.09</v>
      </c>
    </row>
    <row r="44" spans="1:5" x14ac:dyDescent="0.25">
      <c r="A44" s="169" t="s">
        <v>636</v>
      </c>
      <c r="B44" s="159">
        <v>73</v>
      </c>
      <c r="C44" s="161">
        <v>2.44</v>
      </c>
      <c r="D44" s="161">
        <v>1838110</v>
      </c>
      <c r="E44" s="177">
        <v>1.7</v>
      </c>
    </row>
    <row r="45" spans="1:5" x14ac:dyDescent="0.25">
      <c r="A45" s="169" t="s">
        <v>637</v>
      </c>
      <c r="B45" s="159">
        <v>35</v>
      </c>
      <c r="C45" s="161">
        <v>1.17</v>
      </c>
      <c r="D45" s="161">
        <v>1269280</v>
      </c>
      <c r="E45" s="177">
        <v>1.18</v>
      </c>
    </row>
    <row r="46" spans="1:5" x14ac:dyDescent="0.25">
      <c r="A46" s="169" t="s">
        <v>638</v>
      </c>
      <c r="B46" s="159">
        <v>24</v>
      </c>
      <c r="C46" s="161">
        <v>0.8</v>
      </c>
      <c r="D46" s="161">
        <v>1122180</v>
      </c>
      <c r="E46" s="177">
        <v>1.04</v>
      </c>
    </row>
    <row r="47" spans="1:5" x14ac:dyDescent="0.25">
      <c r="A47" s="169" t="s">
        <v>639</v>
      </c>
      <c r="B47" s="159">
        <v>50</v>
      </c>
      <c r="C47" s="161">
        <v>1.67</v>
      </c>
      <c r="D47" s="161">
        <v>3678140</v>
      </c>
      <c r="E47" s="177">
        <v>3.41</v>
      </c>
    </row>
    <row r="48" spans="1:5" x14ac:dyDescent="0.25">
      <c r="A48" s="169" t="s">
        <v>640</v>
      </c>
      <c r="B48" s="159">
        <v>68</v>
      </c>
      <c r="C48" s="161">
        <v>2.27</v>
      </c>
      <c r="D48" s="161">
        <v>94248560</v>
      </c>
      <c r="E48" s="177">
        <v>87.27</v>
      </c>
    </row>
    <row r="49" spans="1:5" ht="13.8" thickBot="1" x14ac:dyDescent="0.3">
      <c r="A49" s="172" t="s">
        <v>641</v>
      </c>
      <c r="B49" s="173">
        <v>2991</v>
      </c>
      <c r="C49" s="174">
        <v>100</v>
      </c>
      <c r="D49" s="174">
        <v>108000000</v>
      </c>
      <c r="E49" s="178">
        <v>100</v>
      </c>
    </row>
    <row r="53" spans="1:5" ht="13.8" thickBot="1" x14ac:dyDescent="0.3"/>
    <row r="54" spans="1:5" x14ac:dyDescent="0.25">
      <c r="A54" s="309" t="s">
        <v>655</v>
      </c>
      <c r="B54" s="310"/>
      <c r="C54" s="310"/>
      <c r="D54" s="310"/>
      <c r="E54" s="311"/>
    </row>
    <row r="55" spans="1:5" x14ac:dyDescent="0.25">
      <c r="A55" s="182" t="s">
        <v>643</v>
      </c>
      <c r="B55" s="183" t="s">
        <v>628</v>
      </c>
      <c r="C55" s="183" t="s">
        <v>629</v>
      </c>
      <c r="D55" s="183" t="s">
        <v>656</v>
      </c>
      <c r="E55" s="184" t="s">
        <v>657</v>
      </c>
    </row>
    <row r="56" spans="1:5" x14ac:dyDescent="0.25">
      <c r="A56" s="179">
        <v>1</v>
      </c>
      <c r="B56" s="180">
        <v>2</v>
      </c>
      <c r="C56" s="180">
        <v>3</v>
      </c>
      <c r="D56" s="180">
        <v>4</v>
      </c>
      <c r="E56" s="181">
        <v>5</v>
      </c>
    </row>
    <row r="57" spans="1:5" x14ac:dyDescent="0.25">
      <c r="A57" s="169" t="s">
        <v>646</v>
      </c>
      <c r="B57" s="159">
        <v>2398</v>
      </c>
      <c r="C57" s="161">
        <v>80.17</v>
      </c>
      <c r="D57" s="161">
        <v>199346</v>
      </c>
      <c r="E57" s="177">
        <v>1.85</v>
      </c>
    </row>
    <row r="58" spans="1:5" x14ac:dyDescent="0.25">
      <c r="A58" s="169" t="s">
        <v>647</v>
      </c>
      <c r="B58" s="159">
        <v>195</v>
      </c>
      <c r="C58" s="161">
        <v>6.52</v>
      </c>
      <c r="D58" s="161">
        <v>159602</v>
      </c>
      <c r="E58" s="177">
        <v>1.48</v>
      </c>
    </row>
    <row r="59" spans="1:5" x14ac:dyDescent="0.25">
      <c r="A59" s="169" t="s">
        <v>648</v>
      </c>
      <c r="B59" s="159">
        <v>148</v>
      </c>
      <c r="C59" s="161">
        <v>4.95</v>
      </c>
      <c r="D59" s="161">
        <v>225425</v>
      </c>
      <c r="E59" s="177">
        <v>2.09</v>
      </c>
    </row>
    <row r="60" spans="1:5" x14ac:dyDescent="0.25">
      <c r="A60" s="169" t="s">
        <v>649</v>
      </c>
      <c r="B60" s="159">
        <v>73</v>
      </c>
      <c r="C60" s="161">
        <v>2.44</v>
      </c>
      <c r="D60" s="161">
        <v>183811</v>
      </c>
      <c r="E60" s="177">
        <v>1.7</v>
      </c>
    </row>
    <row r="61" spans="1:5" x14ac:dyDescent="0.25">
      <c r="A61" s="169" t="s">
        <v>650</v>
      </c>
      <c r="B61" s="159">
        <v>35</v>
      </c>
      <c r="C61" s="161">
        <v>1.17</v>
      </c>
      <c r="D61" s="161">
        <v>126928</v>
      </c>
      <c r="E61" s="177">
        <v>1.18</v>
      </c>
    </row>
    <row r="62" spans="1:5" x14ac:dyDescent="0.25">
      <c r="A62" s="169" t="s">
        <v>651</v>
      </c>
      <c r="B62" s="159">
        <v>24</v>
      </c>
      <c r="C62" s="161">
        <v>0.8</v>
      </c>
      <c r="D62" s="161">
        <v>112218</v>
      </c>
      <c r="E62" s="177">
        <v>1.04</v>
      </c>
    </row>
    <row r="63" spans="1:5" x14ac:dyDescent="0.25">
      <c r="A63" s="169" t="s">
        <v>652</v>
      </c>
      <c r="B63" s="159">
        <v>50</v>
      </c>
      <c r="C63" s="161">
        <v>1.67</v>
      </c>
      <c r="D63" s="161">
        <v>367814</v>
      </c>
      <c r="E63" s="177">
        <v>3.41</v>
      </c>
    </row>
    <row r="64" spans="1:5" x14ac:dyDescent="0.25">
      <c r="A64" s="169" t="s">
        <v>653</v>
      </c>
      <c r="B64" s="159">
        <v>68</v>
      </c>
      <c r="C64" s="161">
        <v>2.27</v>
      </c>
      <c r="D64" s="161">
        <v>9424856</v>
      </c>
      <c r="E64" s="177">
        <v>87.27</v>
      </c>
    </row>
    <row r="65" spans="1:5" ht="13.8" thickBot="1" x14ac:dyDescent="0.3">
      <c r="A65" s="172" t="s">
        <v>641</v>
      </c>
      <c r="B65" s="173">
        <v>2991</v>
      </c>
      <c r="C65" s="174">
        <v>100</v>
      </c>
      <c r="D65" s="174">
        <v>10800000</v>
      </c>
      <c r="E65" s="178">
        <v>100</v>
      </c>
    </row>
  </sheetData>
  <mergeCells count="6">
    <mergeCell ref="A54:E54"/>
    <mergeCell ref="A1:E2"/>
    <mergeCell ref="A3:E3"/>
    <mergeCell ref="A4:E4"/>
    <mergeCell ref="A21:E21"/>
    <mergeCell ref="A37:E3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33"/>
  <sheetViews>
    <sheetView workbookViewId="0">
      <selection sqref="A1:M33"/>
    </sheetView>
  </sheetViews>
  <sheetFormatPr defaultRowHeight="13.2" x14ac:dyDescent="0.25"/>
  <cols>
    <col min="1" max="1" width="6.44140625" bestFit="1" customWidth="1"/>
    <col min="2" max="2" width="25" bestFit="1" customWidth="1"/>
    <col min="3" max="3" width="39.77734375" bestFit="1" customWidth="1"/>
    <col min="4" max="4" width="11.33203125" bestFit="1" customWidth="1"/>
    <col min="5" max="5" width="11.44140625" bestFit="1" customWidth="1"/>
    <col min="6" max="6" width="12.77734375" bestFit="1" customWidth="1"/>
    <col min="7" max="7" width="7.109375" bestFit="1" customWidth="1"/>
    <col min="8" max="8" width="11.109375" bestFit="1" customWidth="1"/>
    <col min="9" max="9" width="11.6640625" bestFit="1" customWidth="1"/>
    <col min="10" max="10" width="15.44140625" bestFit="1" customWidth="1"/>
    <col min="11" max="11" width="22.77734375" bestFit="1" customWidth="1"/>
  </cols>
  <sheetData>
    <row r="1" spans="1:13" s="59" customFormat="1" x14ac:dyDescent="0.25">
      <c r="A1" s="185" t="s">
        <v>264</v>
      </c>
      <c r="B1" s="186" t="s">
        <v>658</v>
      </c>
      <c r="C1" s="186"/>
      <c r="D1" s="186"/>
      <c r="E1" s="186"/>
      <c r="F1" s="186"/>
      <c r="G1" s="186"/>
      <c r="H1" s="186"/>
      <c r="I1" s="186"/>
      <c r="J1" s="186"/>
      <c r="K1" s="186"/>
      <c r="L1" s="186"/>
      <c r="M1" s="187"/>
    </row>
    <row r="2" spans="1:13" s="59" customFormat="1" x14ac:dyDescent="0.25">
      <c r="A2" s="185" t="s">
        <v>291</v>
      </c>
      <c r="B2" s="186" t="s">
        <v>292</v>
      </c>
      <c r="C2" s="186" t="s">
        <v>293</v>
      </c>
      <c r="D2" s="186" t="s">
        <v>294</v>
      </c>
      <c r="E2" s="186" t="s">
        <v>295</v>
      </c>
      <c r="F2" s="186" t="s">
        <v>296</v>
      </c>
      <c r="G2" s="186" t="s">
        <v>297</v>
      </c>
      <c r="H2" s="186" t="s">
        <v>298</v>
      </c>
      <c r="I2" s="186" t="s">
        <v>299</v>
      </c>
      <c r="J2" s="186" t="s">
        <v>658</v>
      </c>
      <c r="K2" s="186" t="s">
        <v>659</v>
      </c>
      <c r="L2" s="186"/>
      <c r="M2" s="187"/>
    </row>
    <row r="3" spans="1:13" x14ac:dyDescent="0.25">
      <c r="A3" s="188">
        <v>1</v>
      </c>
      <c r="B3" s="189" t="s">
        <v>660</v>
      </c>
      <c r="C3" s="190" t="s">
        <v>661</v>
      </c>
      <c r="D3" s="191">
        <v>6000</v>
      </c>
      <c r="E3" s="191">
        <v>0</v>
      </c>
      <c r="F3" s="191">
        <v>6000</v>
      </c>
      <c r="G3" s="192">
        <v>5.5599999999999997E-2</v>
      </c>
      <c r="H3" s="193">
        <v>60000</v>
      </c>
      <c r="I3" s="191">
        <v>0</v>
      </c>
      <c r="J3" s="190">
        <v>6000</v>
      </c>
      <c r="K3" s="189" t="s">
        <v>662</v>
      </c>
      <c r="L3" s="190"/>
      <c r="M3" s="194"/>
    </row>
    <row r="4" spans="1:13" x14ac:dyDescent="0.25">
      <c r="A4" s="188">
        <v>2</v>
      </c>
      <c r="B4" s="189" t="s">
        <v>663</v>
      </c>
      <c r="C4" s="190" t="s">
        <v>664</v>
      </c>
      <c r="D4" s="191">
        <v>6000</v>
      </c>
      <c r="E4" s="191">
        <v>0</v>
      </c>
      <c r="F4" s="191">
        <v>6000</v>
      </c>
      <c r="G4" s="192">
        <v>5.5599999999999997E-2</v>
      </c>
      <c r="H4" s="193">
        <v>60000</v>
      </c>
      <c r="I4" s="191">
        <v>0</v>
      </c>
      <c r="J4" s="190">
        <v>5000</v>
      </c>
      <c r="K4" s="189" t="s">
        <v>665</v>
      </c>
      <c r="L4" s="190"/>
      <c r="M4" s="194"/>
    </row>
    <row r="5" spans="1:13" x14ac:dyDescent="0.25">
      <c r="A5" s="188">
        <v>3</v>
      </c>
      <c r="B5" s="189" t="s">
        <v>666</v>
      </c>
      <c r="C5" s="190" t="s">
        <v>667</v>
      </c>
      <c r="D5" s="191">
        <v>5000</v>
      </c>
      <c r="E5" s="191">
        <v>0</v>
      </c>
      <c r="F5" s="191">
        <v>5000</v>
      </c>
      <c r="G5" s="192">
        <v>4.6300000000000001E-2</v>
      </c>
      <c r="H5" s="193">
        <v>50000</v>
      </c>
      <c r="I5" s="191">
        <v>0</v>
      </c>
      <c r="J5" s="190">
        <v>5000</v>
      </c>
      <c r="K5" s="189" t="s">
        <v>668</v>
      </c>
      <c r="L5" s="190"/>
      <c r="M5" s="194"/>
    </row>
    <row r="6" spans="1:13" x14ac:dyDescent="0.25">
      <c r="A6" s="188">
        <v>4</v>
      </c>
      <c r="B6" s="189" t="s">
        <v>317</v>
      </c>
      <c r="C6" s="190" t="s">
        <v>318</v>
      </c>
      <c r="D6" s="191">
        <v>2650</v>
      </c>
      <c r="E6" s="191">
        <v>0</v>
      </c>
      <c r="F6" s="191">
        <v>2650</v>
      </c>
      <c r="G6" s="192">
        <v>2.4500000000000001E-2</v>
      </c>
      <c r="H6" s="193">
        <v>26500</v>
      </c>
      <c r="I6" s="191">
        <v>0</v>
      </c>
      <c r="J6" s="190">
        <v>2650</v>
      </c>
      <c r="K6" s="189" t="s">
        <v>669</v>
      </c>
      <c r="L6" s="190"/>
      <c r="M6" s="194"/>
    </row>
    <row r="7" spans="1:13" x14ac:dyDescent="0.25">
      <c r="A7" s="188">
        <v>5</v>
      </c>
      <c r="B7" s="189" t="s">
        <v>670</v>
      </c>
      <c r="C7" s="190" t="s">
        <v>671</v>
      </c>
      <c r="D7" s="191">
        <v>2500</v>
      </c>
      <c r="E7" s="191">
        <v>0</v>
      </c>
      <c r="F7" s="191">
        <v>2500</v>
      </c>
      <c r="G7" s="192">
        <v>2.3099999999999999E-2</v>
      </c>
      <c r="H7" s="193">
        <v>25000</v>
      </c>
      <c r="I7" s="191">
        <v>0</v>
      </c>
      <c r="J7" s="190">
        <v>2500</v>
      </c>
      <c r="K7" s="189" t="s">
        <v>672</v>
      </c>
      <c r="L7" s="190"/>
      <c r="M7" s="194"/>
    </row>
    <row r="8" spans="1:13" x14ac:dyDescent="0.25">
      <c r="A8" s="188">
        <v>6</v>
      </c>
      <c r="B8" s="189" t="s">
        <v>673</v>
      </c>
      <c r="C8" s="190" t="s">
        <v>674</v>
      </c>
      <c r="D8" s="191">
        <v>2488</v>
      </c>
      <c r="E8" s="191">
        <v>0</v>
      </c>
      <c r="F8" s="191">
        <v>2488</v>
      </c>
      <c r="G8" s="192">
        <v>2.3E-2</v>
      </c>
      <c r="H8" s="193">
        <v>24880</v>
      </c>
      <c r="I8" s="191">
        <v>0</v>
      </c>
      <c r="J8" s="190">
        <v>2000</v>
      </c>
      <c r="K8" s="189" t="s">
        <v>675</v>
      </c>
      <c r="L8" s="190"/>
      <c r="M8" s="194"/>
    </row>
    <row r="9" spans="1:13" x14ac:dyDescent="0.25">
      <c r="A9" s="188">
        <v>7</v>
      </c>
      <c r="B9" s="189" t="s">
        <v>676</v>
      </c>
      <c r="C9" s="190" t="s">
        <v>677</v>
      </c>
      <c r="D9" s="191">
        <v>2000</v>
      </c>
      <c r="E9" s="191">
        <v>0</v>
      </c>
      <c r="F9" s="191">
        <v>2000</v>
      </c>
      <c r="G9" s="192">
        <v>1.8499999999999999E-2</v>
      </c>
      <c r="H9" s="193">
        <v>20000</v>
      </c>
      <c r="I9" s="191">
        <v>0</v>
      </c>
      <c r="J9" s="190">
        <v>2000</v>
      </c>
      <c r="K9" s="189" t="s">
        <v>678</v>
      </c>
      <c r="L9" s="190"/>
      <c r="M9" s="194"/>
    </row>
    <row r="10" spans="1:13" x14ac:dyDescent="0.25">
      <c r="A10" s="188">
        <v>8</v>
      </c>
      <c r="B10" s="189" t="s">
        <v>679</v>
      </c>
      <c r="C10" s="190" t="s">
        <v>680</v>
      </c>
      <c r="D10" s="191">
        <v>1094</v>
      </c>
      <c r="E10" s="191">
        <v>0</v>
      </c>
      <c r="F10" s="191">
        <v>1094</v>
      </c>
      <c r="G10" s="192">
        <v>1.01E-2</v>
      </c>
      <c r="H10" s="193">
        <v>10940</v>
      </c>
      <c r="I10" s="191">
        <v>0</v>
      </c>
      <c r="J10" s="190">
        <v>1094</v>
      </c>
      <c r="K10" s="189" t="s">
        <v>681</v>
      </c>
      <c r="L10" s="190"/>
      <c r="M10" s="194"/>
    </row>
    <row r="11" spans="1:13" x14ac:dyDescent="0.25">
      <c r="A11" s="188">
        <v>9</v>
      </c>
      <c r="B11" s="189" t="s">
        <v>682</v>
      </c>
      <c r="C11" s="190" t="s">
        <v>683</v>
      </c>
      <c r="D11" s="191">
        <v>1062</v>
      </c>
      <c r="E11" s="191">
        <v>0</v>
      </c>
      <c r="F11" s="191">
        <v>1062</v>
      </c>
      <c r="G11" s="192">
        <v>9.7999999999999997E-3</v>
      </c>
      <c r="H11" s="193">
        <v>10620</v>
      </c>
      <c r="I11" s="191">
        <v>0</v>
      </c>
      <c r="J11" s="190">
        <v>1000</v>
      </c>
      <c r="K11" s="189" t="s">
        <v>684</v>
      </c>
      <c r="L11" s="190"/>
      <c r="M11" s="194"/>
    </row>
    <row r="12" spans="1:13" x14ac:dyDescent="0.25">
      <c r="A12" s="188">
        <v>10</v>
      </c>
      <c r="B12" s="189" t="s">
        <v>685</v>
      </c>
      <c r="C12" s="190" t="s">
        <v>409</v>
      </c>
      <c r="D12" s="191">
        <v>3615</v>
      </c>
      <c r="E12" s="191">
        <v>0</v>
      </c>
      <c r="F12" s="191">
        <v>3615</v>
      </c>
      <c r="G12" s="192">
        <v>3.3500000000000002E-2</v>
      </c>
      <c r="H12" s="193">
        <v>36150</v>
      </c>
      <c r="I12" s="191">
        <v>0</v>
      </c>
      <c r="J12" s="190">
        <v>1000</v>
      </c>
      <c r="K12" s="189" t="s">
        <v>686</v>
      </c>
      <c r="L12" s="190"/>
      <c r="M12" s="194"/>
    </row>
    <row r="13" spans="1:13" x14ac:dyDescent="0.25">
      <c r="A13" s="188">
        <v>11</v>
      </c>
      <c r="B13" s="189" t="s">
        <v>432</v>
      </c>
      <c r="C13" s="190" t="s">
        <v>433</v>
      </c>
      <c r="D13" s="191">
        <v>1000</v>
      </c>
      <c r="E13" s="191">
        <v>0</v>
      </c>
      <c r="F13" s="191">
        <v>1000</v>
      </c>
      <c r="G13" s="192">
        <v>9.2999999999999992E-3</v>
      </c>
      <c r="H13" s="193">
        <v>10000</v>
      </c>
      <c r="I13" s="191">
        <v>0</v>
      </c>
      <c r="J13" s="190">
        <v>1000</v>
      </c>
      <c r="K13" s="189" t="s">
        <v>687</v>
      </c>
      <c r="L13" s="190"/>
      <c r="M13" s="194"/>
    </row>
    <row r="14" spans="1:13" x14ac:dyDescent="0.25">
      <c r="A14" s="188">
        <v>12</v>
      </c>
      <c r="B14" s="189" t="s">
        <v>688</v>
      </c>
      <c r="C14" s="190" t="s">
        <v>689</v>
      </c>
      <c r="D14" s="191">
        <v>2826</v>
      </c>
      <c r="E14" s="191">
        <v>0</v>
      </c>
      <c r="F14" s="191">
        <v>2826</v>
      </c>
      <c r="G14" s="192">
        <v>2.6200000000000001E-2</v>
      </c>
      <c r="H14" s="193">
        <v>28260</v>
      </c>
      <c r="I14" s="191">
        <v>0</v>
      </c>
      <c r="J14" s="190">
        <v>981</v>
      </c>
      <c r="K14" s="189" t="s">
        <v>690</v>
      </c>
      <c r="L14" s="190"/>
      <c r="M14" s="194"/>
    </row>
    <row r="15" spans="1:13" x14ac:dyDescent="0.25">
      <c r="A15" s="188">
        <v>13</v>
      </c>
      <c r="B15" s="189" t="s">
        <v>691</v>
      </c>
      <c r="C15" s="190" t="s">
        <v>692</v>
      </c>
      <c r="D15" s="191">
        <v>1500</v>
      </c>
      <c r="E15" s="191">
        <v>0</v>
      </c>
      <c r="F15" s="191">
        <v>1500</v>
      </c>
      <c r="G15" s="192">
        <v>1.3899999999999999E-2</v>
      </c>
      <c r="H15" s="193">
        <v>15000</v>
      </c>
      <c r="I15" s="191">
        <v>0</v>
      </c>
      <c r="J15" s="190">
        <v>800</v>
      </c>
      <c r="K15" s="189" t="s">
        <v>693</v>
      </c>
      <c r="L15" s="190"/>
      <c r="M15" s="194"/>
    </row>
    <row r="16" spans="1:13" x14ac:dyDescent="0.25">
      <c r="A16" s="188">
        <v>14</v>
      </c>
      <c r="B16" s="189" t="s">
        <v>694</v>
      </c>
      <c r="C16" s="190" t="s">
        <v>695</v>
      </c>
      <c r="D16" s="191">
        <v>1000</v>
      </c>
      <c r="E16" s="191">
        <v>0</v>
      </c>
      <c r="F16" s="191">
        <v>1000</v>
      </c>
      <c r="G16" s="192">
        <v>9.2999999999999992E-3</v>
      </c>
      <c r="H16" s="193">
        <v>10000</v>
      </c>
      <c r="I16" s="191">
        <v>0</v>
      </c>
      <c r="J16" s="190">
        <v>700</v>
      </c>
      <c r="K16" s="189" t="s">
        <v>696</v>
      </c>
      <c r="L16" s="190"/>
      <c r="M16" s="194"/>
    </row>
    <row r="17" spans="1:13" x14ac:dyDescent="0.25">
      <c r="A17" s="188">
        <v>15</v>
      </c>
      <c r="B17" s="189" t="s">
        <v>697</v>
      </c>
      <c r="C17" s="190" t="s">
        <v>698</v>
      </c>
      <c r="D17" s="191">
        <v>500</v>
      </c>
      <c r="E17" s="191">
        <v>0</v>
      </c>
      <c r="F17" s="191">
        <v>500</v>
      </c>
      <c r="G17" s="192">
        <v>4.5999999999999999E-3</v>
      </c>
      <c r="H17" s="193">
        <v>5000</v>
      </c>
      <c r="I17" s="191">
        <v>0</v>
      </c>
      <c r="J17" s="190">
        <v>500</v>
      </c>
      <c r="K17" s="189" t="s">
        <v>699</v>
      </c>
      <c r="L17" s="190"/>
      <c r="M17" s="194"/>
    </row>
    <row r="18" spans="1:13" x14ac:dyDescent="0.25">
      <c r="A18" s="188">
        <v>16</v>
      </c>
      <c r="B18" s="189" t="s">
        <v>700</v>
      </c>
      <c r="C18" s="190" t="s">
        <v>701</v>
      </c>
      <c r="D18" s="191">
        <v>500</v>
      </c>
      <c r="E18" s="191">
        <v>0</v>
      </c>
      <c r="F18" s="191">
        <v>500</v>
      </c>
      <c r="G18" s="192">
        <v>4.5999999999999999E-3</v>
      </c>
      <c r="H18" s="193">
        <v>5000</v>
      </c>
      <c r="I18" s="191">
        <v>0</v>
      </c>
      <c r="J18" s="190">
        <v>500</v>
      </c>
      <c r="K18" s="189" t="s">
        <v>702</v>
      </c>
      <c r="L18" s="190"/>
      <c r="M18" s="194"/>
    </row>
    <row r="19" spans="1:13" x14ac:dyDescent="0.25">
      <c r="A19" s="188">
        <v>17</v>
      </c>
      <c r="B19" s="189" t="s">
        <v>603</v>
      </c>
      <c r="C19" s="190" t="s">
        <v>604</v>
      </c>
      <c r="D19" s="191">
        <v>25855</v>
      </c>
      <c r="E19" s="191">
        <v>0</v>
      </c>
      <c r="F19" s="191">
        <v>25855</v>
      </c>
      <c r="G19" s="192">
        <v>0.2394</v>
      </c>
      <c r="H19" s="193">
        <v>258550</v>
      </c>
      <c r="I19" s="191">
        <v>0</v>
      </c>
      <c r="J19" s="190">
        <v>500</v>
      </c>
      <c r="K19" s="189" t="s">
        <v>703</v>
      </c>
      <c r="L19" s="190"/>
      <c r="M19" s="194"/>
    </row>
    <row r="20" spans="1:13" x14ac:dyDescent="0.25">
      <c r="A20" s="188">
        <v>18</v>
      </c>
      <c r="B20" s="189" t="s">
        <v>704</v>
      </c>
      <c r="C20" s="190" t="s">
        <v>705</v>
      </c>
      <c r="D20" s="191">
        <v>500</v>
      </c>
      <c r="E20" s="191">
        <v>0</v>
      </c>
      <c r="F20" s="191">
        <v>500</v>
      </c>
      <c r="G20" s="192">
        <v>4.5999999999999999E-3</v>
      </c>
      <c r="H20" s="193">
        <v>5000</v>
      </c>
      <c r="I20" s="191">
        <v>0</v>
      </c>
      <c r="J20" s="190">
        <v>500</v>
      </c>
      <c r="K20" s="189" t="s">
        <v>706</v>
      </c>
      <c r="L20" s="190"/>
      <c r="M20" s="194"/>
    </row>
    <row r="21" spans="1:13" x14ac:dyDescent="0.25">
      <c r="A21" s="188">
        <v>19</v>
      </c>
      <c r="B21" s="189" t="s">
        <v>447</v>
      </c>
      <c r="C21" s="190" t="s">
        <v>448</v>
      </c>
      <c r="D21" s="191">
        <v>1000</v>
      </c>
      <c r="E21" s="191">
        <v>0</v>
      </c>
      <c r="F21" s="191">
        <v>1000</v>
      </c>
      <c r="G21" s="192">
        <v>9.2999999999999992E-3</v>
      </c>
      <c r="H21" s="193">
        <v>10000</v>
      </c>
      <c r="I21" s="191">
        <v>0</v>
      </c>
      <c r="J21" s="190">
        <v>500</v>
      </c>
      <c r="K21" s="189" t="s">
        <v>707</v>
      </c>
      <c r="L21" s="190"/>
      <c r="M21" s="194"/>
    </row>
    <row r="22" spans="1:13" x14ac:dyDescent="0.25">
      <c r="A22" s="188">
        <v>20</v>
      </c>
      <c r="B22" s="189" t="s">
        <v>708</v>
      </c>
      <c r="C22" s="190" t="s">
        <v>709</v>
      </c>
      <c r="D22" s="191">
        <v>333</v>
      </c>
      <c r="E22" s="191">
        <v>0</v>
      </c>
      <c r="F22" s="191">
        <v>333</v>
      </c>
      <c r="G22" s="192">
        <v>3.0999999999999999E-3</v>
      </c>
      <c r="H22" s="193">
        <v>3330</v>
      </c>
      <c r="I22" s="191">
        <v>0</v>
      </c>
      <c r="J22" s="190">
        <v>333</v>
      </c>
      <c r="K22" s="189" t="s">
        <v>710</v>
      </c>
      <c r="L22" s="190"/>
      <c r="M22" s="194"/>
    </row>
    <row r="23" spans="1:13" x14ac:dyDescent="0.25">
      <c r="A23" s="188">
        <v>21</v>
      </c>
      <c r="B23" s="189" t="s">
        <v>711</v>
      </c>
      <c r="C23" s="190" t="s">
        <v>712</v>
      </c>
      <c r="D23" s="191">
        <v>215</v>
      </c>
      <c r="E23" s="191">
        <v>0</v>
      </c>
      <c r="F23" s="191">
        <v>215</v>
      </c>
      <c r="G23" s="192">
        <v>2E-3</v>
      </c>
      <c r="H23" s="193">
        <v>2150</v>
      </c>
      <c r="I23" s="191">
        <v>0</v>
      </c>
      <c r="J23" s="190">
        <v>215</v>
      </c>
      <c r="K23" s="189" t="s">
        <v>713</v>
      </c>
      <c r="L23" s="190"/>
      <c r="M23" s="194"/>
    </row>
    <row r="24" spans="1:13" x14ac:dyDescent="0.25">
      <c r="A24" s="188">
        <v>22</v>
      </c>
      <c r="B24" s="189" t="s">
        <v>714</v>
      </c>
      <c r="C24" s="190" t="s">
        <v>715</v>
      </c>
      <c r="D24" s="191">
        <v>200</v>
      </c>
      <c r="E24" s="191">
        <v>0</v>
      </c>
      <c r="F24" s="191">
        <v>200</v>
      </c>
      <c r="G24" s="192">
        <v>1.9E-3</v>
      </c>
      <c r="H24" s="193">
        <v>2000</v>
      </c>
      <c r="I24" s="191">
        <v>0</v>
      </c>
      <c r="J24" s="190">
        <v>200</v>
      </c>
      <c r="K24" s="189" t="s">
        <v>716</v>
      </c>
      <c r="L24" s="190"/>
      <c r="M24" s="194"/>
    </row>
    <row r="25" spans="1:13" x14ac:dyDescent="0.25">
      <c r="A25" s="188">
        <v>23</v>
      </c>
      <c r="B25" s="189" t="s">
        <v>717</v>
      </c>
      <c r="C25" s="190" t="s">
        <v>718</v>
      </c>
      <c r="D25" s="191">
        <v>1838</v>
      </c>
      <c r="E25" s="191">
        <v>0</v>
      </c>
      <c r="F25" s="191">
        <v>1838</v>
      </c>
      <c r="G25" s="192">
        <v>1.7000000000000001E-2</v>
      </c>
      <c r="H25" s="193">
        <v>18380</v>
      </c>
      <c r="I25" s="191">
        <v>0</v>
      </c>
      <c r="J25" s="190">
        <v>200</v>
      </c>
      <c r="K25" s="189" t="s">
        <v>719</v>
      </c>
      <c r="L25" s="190"/>
      <c r="M25" s="194"/>
    </row>
    <row r="26" spans="1:13" x14ac:dyDescent="0.25">
      <c r="A26" s="188">
        <v>24</v>
      </c>
      <c r="B26" s="189" t="s">
        <v>720</v>
      </c>
      <c r="C26" s="190" t="s">
        <v>721</v>
      </c>
      <c r="D26" s="191">
        <v>1100</v>
      </c>
      <c r="E26" s="191">
        <v>0</v>
      </c>
      <c r="F26" s="191">
        <v>1100</v>
      </c>
      <c r="G26" s="192">
        <v>1.0200000000000001E-2</v>
      </c>
      <c r="H26" s="193">
        <v>11000</v>
      </c>
      <c r="I26" s="191">
        <v>0</v>
      </c>
      <c r="J26" s="190">
        <v>100</v>
      </c>
      <c r="K26" s="189" t="s">
        <v>722</v>
      </c>
      <c r="L26" s="190"/>
      <c r="M26" s="194"/>
    </row>
    <row r="27" spans="1:13" x14ac:dyDescent="0.25">
      <c r="A27" s="188">
        <v>25</v>
      </c>
      <c r="B27" s="189" t="s">
        <v>465</v>
      </c>
      <c r="C27" s="190" t="s">
        <v>466</v>
      </c>
      <c r="D27" s="191">
        <v>500</v>
      </c>
      <c r="E27" s="191">
        <v>0</v>
      </c>
      <c r="F27" s="191">
        <v>500</v>
      </c>
      <c r="G27" s="192">
        <v>4.5999999999999999E-3</v>
      </c>
      <c r="H27" s="193">
        <v>5000</v>
      </c>
      <c r="I27" s="191">
        <v>0</v>
      </c>
      <c r="J27" s="190">
        <v>100</v>
      </c>
      <c r="K27" s="189" t="s">
        <v>723</v>
      </c>
      <c r="L27" s="190"/>
      <c r="M27" s="194"/>
    </row>
    <row r="28" spans="1:13" x14ac:dyDescent="0.25">
      <c r="A28" s="188">
        <v>26</v>
      </c>
      <c r="B28" s="189" t="s">
        <v>724</v>
      </c>
      <c r="C28" s="190" t="s">
        <v>725</v>
      </c>
      <c r="D28" s="191">
        <v>50</v>
      </c>
      <c r="E28" s="191">
        <v>0</v>
      </c>
      <c r="F28" s="191">
        <v>50</v>
      </c>
      <c r="G28" s="192">
        <v>5.0000000000000001E-4</v>
      </c>
      <c r="H28" s="193">
        <v>500</v>
      </c>
      <c r="I28" s="191">
        <v>0</v>
      </c>
      <c r="J28" s="190">
        <v>50</v>
      </c>
      <c r="K28" s="189" t="s">
        <v>726</v>
      </c>
      <c r="L28" s="190"/>
      <c r="M28" s="194"/>
    </row>
    <row r="29" spans="1:13" x14ac:dyDescent="0.25">
      <c r="A29" s="188">
        <v>27</v>
      </c>
      <c r="B29" s="189" t="s">
        <v>727</v>
      </c>
      <c r="C29" s="190" t="s">
        <v>728</v>
      </c>
      <c r="D29" s="191">
        <v>21</v>
      </c>
      <c r="E29" s="191">
        <v>0</v>
      </c>
      <c r="F29" s="191">
        <v>21</v>
      </c>
      <c r="G29" s="192">
        <v>2.0000000000000001E-4</v>
      </c>
      <c r="H29" s="193">
        <v>210</v>
      </c>
      <c r="I29" s="191">
        <v>0</v>
      </c>
      <c r="J29" s="190">
        <v>21</v>
      </c>
      <c r="K29" s="189" t="s">
        <v>729</v>
      </c>
      <c r="L29" s="190"/>
      <c r="M29" s="194"/>
    </row>
    <row r="30" spans="1:13" x14ac:dyDescent="0.25">
      <c r="A30" s="188">
        <v>28</v>
      </c>
      <c r="B30" s="189" t="s">
        <v>730</v>
      </c>
      <c r="C30" s="190" t="s">
        <v>731</v>
      </c>
      <c r="D30" s="191">
        <v>10</v>
      </c>
      <c r="E30" s="191">
        <v>0</v>
      </c>
      <c r="F30" s="191">
        <v>10</v>
      </c>
      <c r="G30" s="192">
        <v>1E-4</v>
      </c>
      <c r="H30" s="193">
        <v>100</v>
      </c>
      <c r="I30" s="191">
        <v>0</v>
      </c>
      <c r="J30" s="190">
        <v>10</v>
      </c>
      <c r="K30" s="189" t="s">
        <v>732</v>
      </c>
      <c r="L30" s="190"/>
      <c r="M30" s="194"/>
    </row>
    <row r="31" spans="1:13" x14ac:dyDescent="0.25">
      <c r="A31" s="188">
        <v>29</v>
      </c>
      <c r="B31" s="189" t="s">
        <v>733</v>
      </c>
      <c r="C31" s="190" t="s">
        <v>734</v>
      </c>
      <c r="D31" s="191">
        <v>1</v>
      </c>
      <c r="E31" s="191">
        <v>0</v>
      </c>
      <c r="F31" s="191">
        <v>1</v>
      </c>
      <c r="G31" s="192">
        <v>0</v>
      </c>
      <c r="H31" s="193">
        <v>10</v>
      </c>
      <c r="I31" s="191">
        <v>0</v>
      </c>
      <c r="J31" s="190">
        <v>1</v>
      </c>
      <c r="K31" s="189" t="s">
        <v>735</v>
      </c>
      <c r="L31" s="190"/>
      <c r="M31" s="194"/>
    </row>
    <row r="32" spans="1:13" x14ac:dyDescent="0.25">
      <c r="A32" s="188">
        <v>30</v>
      </c>
      <c r="B32" s="189" t="s">
        <v>736</v>
      </c>
      <c r="C32" s="190" t="s">
        <v>737</v>
      </c>
      <c r="D32" s="191">
        <v>1</v>
      </c>
      <c r="E32" s="191">
        <v>0</v>
      </c>
      <c r="F32" s="191">
        <v>1</v>
      </c>
      <c r="G32" s="192">
        <v>0</v>
      </c>
      <c r="H32" s="193">
        <v>10</v>
      </c>
      <c r="I32" s="191">
        <v>0</v>
      </c>
      <c r="J32" s="190">
        <v>1</v>
      </c>
      <c r="K32" s="189" t="s">
        <v>738</v>
      </c>
      <c r="L32" s="190"/>
      <c r="M32" s="194"/>
    </row>
    <row r="33" spans="1:13" x14ac:dyDescent="0.25">
      <c r="A33" s="195"/>
      <c r="B33" s="196" t="s">
        <v>34</v>
      </c>
      <c r="C33" s="196"/>
      <c r="D33" s="196"/>
      <c r="E33" s="196"/>
      <c r="F33" s="196">
        <v>71359</v>
      </c>
      <c r="G33" s="196">
        <v>0.66069999999999995</v>
      </c>
      <c r="H33" s="196">
        <v>713590</v>
      </c>
      <c r="I33" s="196">
        <v>0</v>
      </c>
      <c r="J33" s="196">
        <v>35456</v>
      </c>
      <c r="K33" s="196"/>
      <c r="L33" s="196"/>
      <c r="M33" s="19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कार्यपत्रक</vt:lpstr>
      </vt:variant>
      <vt:variant>
        <vt:i4>14</vt:i4>
      </vt:variant>
    </vt:vector>
  </HeadingPairs>
  <TitlesOfParts>
    <vt:vector size="14" baseType="lpstr">
      <vt:lpstr>SUMMARY</vt:lpstr>
      <vt:lpstr>Table I</vt:lpstr>
      <vt:lpstr>Table II</vt:lpstr>
      <vt:lpstr>Table III</vt:lpstr>
      <vt:lpstr>Table IV</vt:lpstr>
      <vt:lpstr>Table V</vt:lpstr>
      <vt:lpstr>Table VI</vt:lpstr>
      <vt:lpstr>Bodies_Corporate</vt:lpstr>
      <vt:lpstr>NRI</vt:lpstr>
      <vt:lpstr>HUF</vt:lpstr>
      <vt:lpstr>Public</vt:lpstr>
      <vt:lpstr>Firms</vt:lpstr>
      <vt:lpstr>Distribution of Holding</vt:lpstr>
      <vt:lpstr>Pldgshrs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TEENA RANI</cp:lastModifiedBy>
  <dcterms:created xsi:type="dcterms:W3CDTF">2016-01-05T09:38:22Z</dcterms:created>
  <dcterms:modified xsi:type="dcterms:W3CDTF">2026-10-10T09:56:12Z</dcterms:modified>
</cp:coreProperties>
</file>